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13_ncr:1_{8AD574A2-A1EF-46FD-83A8-9DD53ED2A29E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9" r:id="rId10"/>
    <sheet name="Formato 7 b)" sheetId="20" r:id="rId11"/>
    <sheet name="Formato 7 c)" sheetId="13" r:id="rId12"/>
    <sheet name="Formato 7 d)" sheetId="14" r:id="rId13"/>
    <sheet name="Formato 8" sheetId="21" r:id="rId14"/>
  </sheets>
  <externalReferences>
    <externalReference r:id="rId15"/>
    <externalReference r:id="rId16"/>
    <externalReference r:id="rId17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C27" i="20"/>
  <c r="D27" i="20" s="1"/>
  <c r="E27" i="20" s="1"/>
  <c r="F27" i="20" s="1"/>
  <c r="G27" i="20" s="1"/>
  <c r="C26" i="20"/>
  <c r="D26" i="20" s="1"/>
  <c r="E26" i="20" s="1"/>
  <c r="F26" i="20" s="1"/>
  <c r="G26" i="20" s="1"/>
  <c r="C25" i="20"/>
  <c r="D25" i="20" s="1"/>
  <c r="E25" i="20" s="1"/>
  <c r="F25" i="20" s="1"/>
  <c r="G25" i="20" s="1"/>
  <c r="C24" i="20"/>
  <c r="D24" i="20" s="1"/>
  <c r="E24" i="20" s="1"/>
  <c r="F24" i="20" s="1"/>
  <c r="G24" i="20" s="1"/>
  <c r="C23" i="20"/>
  <c r="D23" i="20" s="1"/>
  <c r="E23" i="20" s="1"/>
  <c r="F23" i="20" s="1"/>
  <c r="G23" i="20" s="1"/>
  <c r="C22" i="20"/>
  <c r="D22" i="20" s="1"/>
  <c r="E22" i="20" s="1"/>
  <c r="F22" i="20" s="1"/>
  <c r="G22" i="20" s="1"/>
  <c r="C21" i="20"/>
  <c r="D21" i="20" s="1"/>
  <c r="E21" i="20" s="1"/>
  <c r="F21" i="20" s="1"/>
  <c r="G21" i="20" s="1"/>
  <c r="C20" i="20"/>
  <c r="D20" i="20" s="1"/>
  <c r="E20" i="20" s="1"/>
  <c r="F20" i="20" s="1"/>
  <c r="G20" i="20" s="1"/>
  <c r="C19" i="20"/>
  <c r="D19" i="20" s="1"/>
  <c r="C18" i="20"/>
  <c r="C29" i="20" s="1"/>
  <c r="B18" i="20"/>
  <c r="B29" i="20" s="1"/>
  <c r="C16" i="20"/>
  <c r="D16" i="20" s="1"/>
  <c r="E16" i="20" s="1"/>
  <c r="F16" i="20" s="1"/>
  <c r="G16" i="20" s="1"/>
  <c r="C15" i="20"/>
  <c r="D15" i="20" s="1"/>
  <c r="E15" i="20" s="1"/>
  <c r="F15" i="20" s="1"/>
  <c r="G15" i="20" s="1"/>
  <c r="C14" i="20"/>
  <c r="D14" i="20" s="1"/>
  <c r="E14" i="20" s="1"/>
  <c r="F14" i="20" s="1"/>
  <c r="G14" i="20" s="1"/>
  <c r="C13" i="20"/>
  <c r="D13" i="20" s="1"/>
  <c r="E13" i="20" s="1"/>
  <c r="F13" i="20" s="1"/>
  <c r="G13" i="20" s="1"/>
  <c r="C12" i="20"/>
  <c r="D12" i="20" s="1"/>
  <c r="E12" i="20" s="1"/>
  <c r="F12" i="20" s="1"/>
  <c r="G12" i="20" s="1"/>
  <c r="C11" i="20"/>
  <c r="D11" i="20" s="1"/>
  <c r="E11" i="20" s="1"/>
  <c r="F11" i="20" s="1"/>
  <c r="G11" i="20" s="1"/>
  <c r="C10" i="20"/>
  <c r="D10" i="20" s="1"/>
  <c r="E10" i="20" s="1"/>
  <c r="F10" i="20" s="1"/>
  <c r="G10" i="20" s="1"/>
  <c r="C9" i="20"/>
  <c r="D9" i="20" s="1"/>
  <c r="E9" i="20" s="1"/>
  <c r="F9" i="20" s="1"/>
  <c r="G9" i="20" s="1"/>
  <c r="C8" i="20"/>
  <c r="D8" i="20" s="1"/>
  <c r="C7" i="20"/>
  <c r="B7" i="20"/>
  <c r="G28" i="19"/>
  <c r="F28" i="19"/>
  <c r="E28" i="19"/>
  <c r="D28" i="19"/>
  <c r="C28" i="19"/>
  <c r="B28" i="19"/>
  <c r="C23" i="19"/>
  <c r="D23" i="19" s="1"/>
  <c r="C21" i="19"/>
  <c r="C31" i="19" s="1"/>
  <c r="B21" i="19"/>
  <c r="B31" i="19" s="1"/>
  <c r="C17" i="19"/>
  <c r="D17" i="19" s="1"/>
  <c r="E17" i="19" s="1"/>
  <c r="F17" i="19" s="1"/>
  <c r="G17" i="19" s="1"/>
  <c r="C16" i="19"/>
  <c r="C15" i="19"/>
  <c r="C14" i="19"/>
  <c r="D14" i="19" s="1"/>
  <c r="C7" i="19"/>
  <c r="B7" i="19"/>
  <c r="D19" i="8"/>
  <c r="G19" i="8" s="1"/>
  <c r="D18" i="8"/>
  <c r="G18" i="8" s="1"/>
  <c r="G17" i="14"/>
  <c r="F17" i="14"/>
  <c r="E17" i="14"/>
  <c r="D17" i="14"/>
  <c r="C17" i="14"/>
  <c r="B17" i="14"/>
  <c r="G6" i="14"/>
  <c r="F6" i="14"/>
  <c r="E6" i="14"/>
  <c r="D6" i="14"/>
  <c r="C6" i="14"/>
  <c r="B6" i="14"/>
  <c r="E19" i="20" l="1"/>
  <c r="D18" i="20"/>
  <c r="E8" i="20"/>
  <c r="D7" i="20"/>
  <c r="E23" i="19"/>
  <c r="D21" i="19"/>
  <c r="E14" i="19"/>
  <c r="D7" i="19"/>
  <c r="F28" i="14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F19" i="20" l="1"/>
  <c r="E18" i="20"/>
  <c r="F8" i="20"/>
  <c r="E7" i="20"/>
  <c r="D29" i="20"/>
  <c r="F23" i="19"/>
  <c r="E21" i="19"/>
  <c r="F14" i="19"/>
  <c r="E7" i="19"/>
  <c r="D31" i="19"/>
  <c r="G30" i="13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G25" i="9"/>
  <c r="D25" i="9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F9" i="9" s="1"/>
  <c r="E10" i="9"/>
  <c r="E9" i="9" s="1"/>
  <c r="C10" i="9"/>
  <c r="B10" i="9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F21" i="8"/>
  <c r="E21" i="8"/>
  <c r="C21" i="8"/>
  <c r="B21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C9" i="8"/>
  <c r="B9" i="8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G19" i="20" l="1"/>
  <c r="G18" i="20" s="1"/>
  <c r="F18" i="20"/>
  <c r="G8" i="20"/>
  <c r="G7" i="20" s="1"/>
  <c r="F7" i="20"/>
  <c r="E29" i="20"/>
  <c r="G23" i="19"/>
  <c r="G21" i="19" s="1"/>
  <c r="F21" i="19"/>
  <c r="G14" i="19"/>
  <c r="G7" i="19" s="1"/>
  <c r="F7" i="19"/>
  <c r="E31" i="19"/>
  <c r="C9" i="9"/>
  <c r="B31" i="8"/>
  <c r="E31" i="8"/>
  <c r="C31" i="8"/>
  <c r="D31" i="8" s="1"/>
  <c r="G31" i="8" s="1"/>
  <c r="E84" i="7"/>
  <c r="D28" i="7"/>
  <c r="E9" i="7"/>
  <c r="D19" i="9"/>
  <c r="D58" i="7"/>
  <c r="C84" i="7"/>
  <c r="D10" i="7"/>
  <c r="F31" i="8"/>
  <c r="G113" i="7"/>
  <c r="D38" i="7"/>
  <c r="B9" i="7"/>
  <c r="F9" i="10"/>
  <c r="F33" i="10" s="1"/>
  <c r="F84" i="7"/>
  <c r="D18" i="7"/>
  <c r="D85" i="7"/>
  <c r="D9" i="8"/>
  <c r="G21" i="10"/>
  <c r="D28" i="10"/>
  <c r="D48" i="7"/>
  <c r="B84" i="7"/>
  <c r="C43" i="9"/>
  <c r="C9" i="7"/>
  <c r="C159" i="7" s="1"/>
  <c r="E43" i="9"/>
  <c r="E77" i="9" s="1"/>
  <c r="F43" i="9"/>
  <c r="F77" i="9" s="1"/>
  <c r="F9" i="7"/>
  <c r="D75" i="7"/>
  <c r="D21" i="8"/>
  <c r="D53" i="9"/>
  <c r="B9" i="9"/>
  <c r="B77" i="9" s="1"/>
  <c r="D44" i="9"/>
  <c r="D61" i="9"/>
  <c r="B33" i="10"/>
  <c r="D21" i="10"/>
  <c r="C9" i="10"/>
  <c r="C33" i="10" s="1"/>
  <c r="E33" i="10"/>
  <c r="D123" i="7"/>
  <c r="D9" i="10"/>
  <c r="D62" i="7"/>
  <c r="G12" i="10"/>
  <c r="G9" i="10" s="1"/>
  <c r="G33" i="10" s="1"/>
  <c r="G44" i="9"/>
  <c r="G61" i="9"/>
  <c r="G27" i="9"/>
  <c r="G20" i="9"/>
  <c r="G19" i="9" s="1"/>
  <c r="G40" i="9"/>
  <c r="G37" i="9" s="1"/>
  <c r="G11" i="9"/>
  <c r="G10" i="9" s="1"/>
  <c r="G54" i="9"/>
  <c r="G53" i="9" s="1"/>
  <c r="G49" i="9"/>
  <c r="D27" i="9"/>
  <c r="D9" i="9" s="1"/>
  <c r="G63" i="9"/>
  <c r="D71" i="9"/>
  <c r="G22" i="8"/>
  <c r="G21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F29" i="20" l="1"/>
  <c r="G29" i="20"/>
  <c r="G31" i="19"/>
  <c r="F31" i="19"/>
  <c r="D33" i="10"/>
  <c r="C77" i="9"/>
  <c r="E159" i="7"/>
  <c r="B159" i="7"/>
  <c r="D9" i="7"/>
  <c r="G43" i="9"/>
  <c r="D43" i="9"/>
  <c r="D77" i="9" s="1"/>
  <c r="D84" i="7"/>
  <c r="F159" i="7"/>
  <c r="G9" i="9"/>
  <c r="G84" i="7"/>
  <c r="G9" i="7"/>
  <c r="G77" i="9" l="1"/>
  <c r="D159" i="7"/>
  <c r="G159" i="7"/>
  <c r="F75" i="5"/>
  <c r="E75" i="5"/>
  <c r="C75" i="5"/>
  <c r="B75" i="5"/>
  <c r="G74" i="5"/>
  <c r="G75" i="5" s="1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D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16" i="5" l="1"/>
  <c r="D35" i="5"/>
  <c r="B65" i="5"/>
  <c r="C65" i="5"/>
  <c r="E65" i="5"/>
  <c r="B41" i="5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C70" i="5"/>
  <c r="B70" i="5"/>
  <c r="G41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D44" i="4" s="1"/>
  <c r="D11" i="4" s="1"/>
  <c r="D8" i="4" s="1"/>
  <c r="C37" i="4"/>
  <c r="C44" i="4" s="1"/>
  <c r="C11" i="4" s="1"/>
  <c r="C8" i="4" s="1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D21" i="4" l="1"/>
  <c r="D23" i="4" s="1"/>
  <c r="D25" i="4" s="1"/>
  <c r="D33" i="4" s="1"/>
  <c r="C21" i="4"/>
  <c r="C23" i="4" s="1"/>
  <c r="C25" i="4" s="1"/>
  <c r="C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H8" i="1" s="1"/>
  <c r="H20" i="1" s="1"/>
  <c r="G9" i="1"/>
  <c r="G8" i="1" s="1"/>
  <c r="G20" i="1" s="1"/>
  <c r="E9" i="1"/>
  <c r="D9" i="1"/>
  <c r="C9" i="1"/>
  <c r="B9" i="1"/>
  <c r="F9" i="1" s="1"/>
  <c r="F13" i="1" l="1"/>
  <c r="C8" i="1"/>
  <c r="C20" i="1" s="1"/>
  <c r="D8" i="1"/>
  <c r="D20" i="1" s="1"/>
  <c r="F22" i="1"/>
  <c r="E8" i="1"/>
  <c r="E20" i="1" s="1"/>
  <c r="F8" i="1"/>
  <c r="F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l="1"/>
  <c r="F81" i="18"/>
</calcChain>
</file>

<file path=xl/sharedStrings.xml><?xml version="1.0" encoding="utf-8"?>
<sst xmlns="http://schemas.openxmlformats.org/spreadsheetml/2006/main" count="1032" uniqueCount="740">
  <si>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</si>
  <si>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</si>
  <si>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</si>
  <si>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</si>
  <si>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</si>
  <si>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</si>
  <si>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</si>
  <si>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</si>
  <si>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</si>
  <si>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</si>
  <si>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</si>
  <si>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</si>
  <si>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</si>
  <si>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</si>
  <si>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</si>
  <si>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</si>
  <si>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</si>
  <si>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</si>
  <si>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</si>
  <si>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</si>
  <si>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</si>
  <si>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</si>
  <si>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</si>
  <si>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</si>
  <si>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</si>
  <si>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</si>
  <si>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</si>
  <si>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</si>
  <si>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</si>
  <si>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</si>
  <si>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</si>
  <si>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</si>
  <si>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</si>
  <si>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</si>
  <si>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</si>
  <si>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</si>
  <si>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</si>
  <si>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</si>
  <si>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</si>
  <si>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</si>
  <si>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</si>
  <si>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</si>
  <si>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</si>
  <si>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</si>
  <si>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</si>
  <si>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</si>
  <si>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</si>
  <si>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</si>
  <si>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</si>
  <si>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</si>
  <si>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</si>
  <si>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</si>
  <si>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</si>
  <si>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</si>
  <si>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</si>
  <si>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</si>
  <si>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</si>
  <si>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</si>
  <si>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</si>
  <si>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</si>
  <si>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</si>
  <si>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</si>
  <si>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</si>
  <si>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</si>
  <si>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</si>
  <si>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</si>
  <si>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</si>
  <si>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</si>
  <si>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</si>
  <si>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</si>
  <si>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</si>
  <si>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</si>
  <si>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</si>
  <si>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</si>
  <si>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</si>
  <si>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</si>
  <si>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</si>
  <si>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</si>
  <si>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</si>
  <si>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</si>
  <si>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</si>
  <si>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</si>
  <si>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</si>
  <si>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</si>
  <si>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</si>
  <si>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</si>
  <si>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</si>
  <si>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</si>
  <si>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</si>
  <si>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</si>
  <si>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</si>
  <si>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</si>
  <si>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</si>
  <si>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</si>
  <si>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</si>
  <si>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</si>
  <si>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</si>
  <si>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</si>
  <si>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</si>
  <si>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</si>
  <si>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</si>
  <si>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</si>
  <si>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</si>
  <si>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</si>
  <si>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</si>
  <si>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</si>
  <si>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</si>
  <si>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</si>
  <si>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</si>
  <si>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</si>
  <si>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</si>
  <si>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</si>
  <si>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</si>
  <si>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</si>
  <si>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</si>
  <si>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</si>
  <si>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</si>
  <si>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</si>
  <si>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</si>
  <si>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</si>
  <si>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</si>
  <si>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</si>
  <si>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</si>
  <si>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</si>
  <si>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</si>
  <si>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</si>
  <si>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</si>
  <si>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</si>
  <si>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</si>
  <si>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</si>
  <si>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</si>
  <si>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</si>
  <si>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</si>
  <si>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</si>
  <si>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</si>
  <si>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</si>
  <si>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</si>
  <si>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</si>
  <si>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</si>
  <si>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</si>
  <si>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</si>
  <si>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</si>
  <si>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</si>
  <si>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</si>
  <si>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</si>
  <si>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</si>
  <si>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</si>
  <si>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</si>
  <si>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</si>
  <si>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</si>
  <si>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</si>
  <si>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</si>
  <si>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</si>
  <si>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</si>
  <si>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</si>
  <si>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</si>
  <si>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</si>
  <si>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</si>
  <si>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</si>
  <si>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</si>
  <si>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</si>
  <si>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</si>
  <si>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</si>
  <si>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</si>
  <si>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</si>
  <si>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</si>
  <si>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</si>
  <si>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</si>
  <si>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</si>
  <si>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</si>
  <si>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</si>
  <si>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</si>
  <si>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</si>
  <si>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</si>
  <si>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</si>
  <si>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</si>
  <si>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</si>
  <si>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</si>
  <si>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</si>
  <si>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</si>
  <si>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</si>
  <si>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</si>
  <si>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</si>
  <si>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</si>
  <si>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</si>
  <si>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</si>
  <si>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</si>
  <si>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</si>
  <si>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</si>
  <si>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</si>
  <si>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</si>
  <si>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</si>
  <si>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</si>
  <si>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</si>
  <si>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</si>
  <si>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</si>
  <si>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</si>
  <si>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</si>
  <si>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</si>
  <si>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</si>
  <si>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</si>
  <si>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</si>
  <si>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</si>
  <si>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</si>
  <si>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</si>
  <si>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</si>
  <si>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</si>
  <si>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</si>
  <si>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</si>
  <si>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</si>
  <si>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</si>
  <si>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</si>
  <si>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</si>
  <si>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</si>
  <si>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</si>
  <si>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</si>
  <si>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</si>
  <si>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</si>
  <si>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</si>
  <si>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</si>
  <si>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</si>
  <si>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</si>
  <si>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</si>
  <si>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</si>
  <si>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</si>
  <si>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</si>
  <si>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</si>
  <si>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</si>
  <si>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</si>
  <si>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</si>
  <si>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</si>
  <si>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</si>
  <si>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</si>
  <si>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</si>
  <si>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</si>
  <si>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</si>
  <si>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</si>
  <si>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</si>
  <si>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</si>
  <si>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</si>
  <si>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</si>
  <si>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</si>
  <si>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</si>
  <si>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</si>
  <si>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</si>
  <si>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</si>
  <si>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</si>
  <si>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</si>
  <si>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</si>
  <si>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</si>
  <si>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</si>
  <si>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</si>
  <si>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</si>
  <si>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</si>
  <si>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</si>
  <si>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</si>
  <si>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</si>
  <si>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</si>
  <si>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</si>
  <si>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</si>
  <si>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</si>
  <si>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</si>
  <si>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</si>
  <si>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</si>
  <si>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</si>
  <si>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</si>
  <si>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</si>
  <si>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</si>
  <si>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</si>
  <si>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</si>
  <si>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</si>
  <si>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</si>
  <si>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</si>
  <si>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</si>
  <si>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</si>
  <si>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</si>
  <si>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</si>
  <si>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</si>
  <si>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</si>
  <si>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</si>
  <si>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</si>
  <si>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</si>
  <si>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</si>
  <si>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</si>
  <si>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</si>
  <si>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</si>
  <si>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</si>
  <si>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</si>
  <si>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</si>
  <si>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</si>
  <si>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</si>
  <si>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</si>
  <si>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</si>
  <si>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</si>
  <si>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</si>
  <si>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</si>
  <si>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</si>
  <si>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</si>
  <si>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</si>
  <si>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</si>
  <si>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</si>
  <si>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</si>
  <si>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</si>
  <si>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</si>
  <si>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</si>
  <si>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</si>
  <si>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</si>
  <si>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</si>
  <si>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</si>
  <si>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</si>
  <si>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</si>
  <si>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</si>
  <si>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</si>
  <si>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</si>
  <si>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</si>
  <si>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</si>
  <si>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</si>
  <si>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</si>
  <si>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</si>
  <si>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</si>
  <si>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</si>
  <si>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</si>
  <si>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</si>
  <si>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</si>
  <si>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</si>
  <si>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</si>
  <si>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</si>
  <si>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</si>
  <si>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</si>
  <si>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</si>
  <si>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</si>
  <si>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</si>
  <si>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</si>
  <si>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</si>
  <si>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</si>
  <si>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</si>
  <si>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</si>
  <si>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</si>
  <si>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</si>
  <si>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</si>
  <si>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</si>
  <si>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</si>
  <si>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</si>
  <si>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</si>
  <si>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</si>
  <si>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</si>
  <si>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</si>
  <si>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</si>
  <si>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</si>
  <si>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</si>
  <si>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</si>
  <si>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</si>
  <si>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</si>
  <si>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</si>
  <si>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</si>
  <si>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</si>
  <si>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</si>
  <si>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</si>
  <si>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</si>
  <si>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</si>
  <si>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</si>
  <si>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</si>
  <si>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</si>
  <si>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</si>
  <si>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</si>
  <si>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</si>
  <si>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</si>
  <si>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</si>
  <si>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</si>
  <si>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</si>
  <si>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</si>
  <si>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</si>
  <si>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</si>
  <si>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</si>
  <si>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</si>
  <si>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</si>
  <si>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</si>
  <si>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</si>
  <si>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</si>
  <si>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</si>
  <si>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</si>
  <si>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</si>
  <si>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</si>
  <si>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</si>
  <si>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</si>
  <si>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</si>
  <si>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</si>
  <si>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</si>
  <si>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</si>
  <si>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</si>
  <si>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</si>
  <si>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</si>
  <si>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</si>
  <si>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</si>
  <si>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</si>
  <si>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</si>
  <si>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</si>
  <si>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</si>
  <si>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</si>
  <si>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</si>
  <si>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</si>
  <si>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</si>
  <si>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</si>
  <si>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</si>
  <si>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</si>
  <si>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</si>
  <si>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</si>
  <si>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</si>
  <si>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</si>
  <si>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</si>
  <si>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</si>
  <si>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</si>
  <si>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</si>
  <si>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</si>
  <si>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</si>
  <si>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</si>
  <si>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</si>
  <si>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</si>
  <si>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</si>
  <si>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</si>
  <si>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</si>
  <si>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</si>
  <si>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</si>
  <si>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</si>
  <si>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</si>
  <si>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</si>
  <si>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</si>
  <si>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</si>
  <si>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</si>
  <si>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</si>
  <si>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</si>
  <si>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</si>
  <si>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</si>
  <si>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</si>
  <si>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</si>
  <si>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</si>
  <si>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</si>
  <si>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</si>
  <si>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</si>
  <si>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</si>
  <si>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</si>
  <si>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</si>
  <si>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</si>
  <si>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</si>
  <si>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</si>
  <si>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</si>
  <si>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</si>
  <si>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</si>
  <si>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</si>
  <si>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</si>
  <si>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</si>
  <si>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</si>
  <si>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</si>
  <si>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</si>
  <si>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</si>
  <si>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</si>
  <si>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</si>
  <si>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</si>
  <si>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</si>
  <si>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</si>
  <si>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</si>
  <si>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</si>
  <si>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</si>
  <si>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</si>
  <si>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</si>
  <si>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</si>
  <si>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</si>
  <si>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</si>
  <si>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</si>
  <si>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</si>
  <si>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</si>
  <si>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</si>
  <si>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</si>
  <si>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</si>
  <si>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</si>
  <si>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</si>
  <si>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</si>
  <si>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</si>
  <si>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</si>
  <si>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</si>
  <si>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</si>
  <si>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</si>
  <si>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</si>
  <si>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</si>
  <si>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</si>
  <si>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</si>
  <si>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</si>
  <si>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</si>
  <si>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</si>
  <si>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</si>
  <si>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</si>
  <si>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</si>
  <si>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</si>
  <si>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</si>
  <si>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</si>
  <si>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</si>
  <si>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</si>
  <si>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</si>
  <si>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</si>
  <si>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</si>
  <si>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</si>
  <si>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</si>
  <si>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</si>
  <si>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</si>
  <si>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</si>
  <si>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</si>
  <si>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</si>
  <si>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</si>
  <si>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</si>
  <si>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</si>
  <si>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</si>
  <si>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</si>
  <si>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</si>
  <si>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</si>
  <si>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</si>
  <si>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</si>
  <si>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</si>
  <si>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</si>
  <si>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</si>
  <si>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</si>
  <si>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</si>
  <si>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</si>
  <si>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</si>
  <si>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</si>
  <si>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</si>
  <si>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</si>
  <si>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</si>
  <si>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</si>
  <si>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</si>
  <si>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</si>
  <si>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</si>
  <si>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</si>
  <si>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</si>
  <si>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</si>
  <si>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</si>
  <si>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</si>
  <si>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</si>
  <si>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</si>
  <si>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</si>
  <si>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</si>
  <si>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</si>
  <si>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</si>
  <si>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</si>
  <si>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</si>
  <si>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</si>
  <si>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</si>
  <si>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</si>
  <si>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</si>
  <si>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</si>
  <si>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</si>
  <si>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</si>
  <si>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</si>
  <si>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</si>
  <si>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</si>
  <si>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</si>
  <si>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</si>
  <si>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</si>
  <si>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</si>
  <si>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</si>
  <si>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</si>
  <si>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</si>
  <si>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</si>
  <si>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</si>
  <si>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</si>
  <si>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</si>
  <si>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</si>
  <si>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</si>
  <si>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</si>
  <si>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</si>
  <si>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</si>
  <si>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</si>
  <si>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</si>
  <si>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</si>
  <si>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</si>
  <si>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</si>
  <si>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</si>
  <si>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</si>
  <si>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</si>
  <si>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</si>
  <si>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</si>
  <si>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</si>
  <si>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</si>
  <si>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</si>
  <si>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</si>
  <si>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</si>
  <si>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</si>
  <si>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</si>
  <si>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</si>
  <si>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</si>
  <si>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</si>
  <si>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</si>
  <si>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</si>
  <si>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</si>
  <si>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</si>
  <si>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</si>
  <si>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</si>
  <si>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</si>
  <si>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</si>
  <si>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</si>
  <si>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</si>
  <si>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</si>
  <si>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</si>
  <si>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</si>
  <si>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</si>
  <si>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</si>
  <si>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</si>
  <si>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</si>
  <si>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</si>
  <si>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</si>
  <si>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</si>
  <si>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</si>
  <si>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</si>
  <si>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</si>
  <si>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</si>
  <si>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</si>
  <si>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</si>
  <si>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</si>
  <si>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</si>
  <si>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</si>
  <si>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</si>
  <si>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</si>
  <si>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</si>
  <si>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</si>
  <si>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</si>
  <si>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</si>
  <si>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</si>
  <si>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</si>
  <si>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</si>
  <si>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</si>
  <si>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</si>
  <si>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</si>
  <si>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</si>
  <si>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</si>
  <si>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</si>
  <si>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</si>
  <si>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</si>
  <si>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</si>
  <si>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</si>
  <si>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</si>
  <si>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</si>
  <si>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</si>
  <si>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</si>
  <si>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</si>
  <si>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</si>
  <si>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</si>
  <si>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</si>
  <si>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</si>
  <si>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</si>
  <si>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</si>
  <si>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</si>
  <si>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</si>
  <si>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</si>
  <si>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</si>
  <si>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</si>
  <si>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</si>
  <si>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UNIVERSIDAD POLITECNICA DE JUVENTINO ROSAS</t>
  </si>
  <si>
    <t>Al 31 de diciembre de 2025 y al 31 de marzo de 2026</t>
  </si>
  <si>
    <t>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</si>
  <si>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</si>
  <si>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</si>
  <si>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</si>
  <si>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</si>
  <si>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211213046010000 RECTORÍA UPJR</t>
  </si>
  <si>
    <t>211213046010301 DEPARTAMENTO DE VINCULACIÓN</t>
  </si>
  <si>
    <t>211213046010302 DEPARTAMENTO DE BECAS, ESTANCIAS, ESTADÍ</t>
  </si>
  <si>
    <t>211213046020000 SECRETARÍA ADMINISTRATIVA UPJR</t>
  </si>
  <si>
    <t>211213046020100 SUBDIR DE PLANEACIÓN Y PRESUPUESTO UPJR</t>
  </si>
  <si>
    <t>211213046020700 DEPARTAMENTO DE SEGUIMIENTO DE OBRA UPJR</t>
  </si>
  <si>
    <t>211213046030000 SECRETARÍA ACADÉMICA UPJR</t>
  </si>
  <si>
    <t>211213046031001 DEPARTAMENTO DE DESARROLLO HUMANO Y EXTR</t>
  </si>
  <si>
    <t>211213046031002 DEPARTAMENTO DE INVESTIGACIÓN</t>
  </si>
  <si>
    <t>211213046A10000 ÓRGANO INTERNO DE CONTROL UPJR</t>
  </si>
  <si>
    <t>UNIVERSIDAD POLITECNICA DE JUVENTINO ROSAS</t>
  </si>
  <si>
    <t>Formato 7 a) Proyecciones de Ingresos - LDF</t>
  </si>
  <si>
    <t xml:space="preserve"> UNIVERSIDAD POLITECNICA DE JUVENTINO ROSAS (a)</t>
  </si>
  <si>
    <t>Proyecciones de Ingresos - LDF</t>
  </si>
  <si>
    <t>(CIFRAS NOMINALES)</t>
  </si>
  <si>
    <t>1.   Ingresos de Libre Disposición (1=A+B+C+D+E+F+G+H+I+J+K+L)</t>
  </si>
  <si>
    <t/>
  </si>
  <si>
    <t>2.   Transferencias Federales Etiquetadas (2=A+B+C+D+E)</t>
  </si>
  <si>
    <t>3.   Ingresos Derivados de Financiamientos (3=A)</t>
  </si>
  <si>
    <t>A.     Ingresos Derivados de Financiamientos</t>
  </si>
  <si>
    <t>4.   Total de Ingresos Proyectados (4=1+2+3)</t>
  </si>
  <si>
    <t>Formato 7 b) Proyecciones de Egresos - LDF</t>
  </si>
  <si>
    <t>Proyecciones de Egresos - LDF</t>
  </si>
  <si>
    <t>3. Total de Egresos Proyectados (3 = 1 + 2)</t>
  </si>
  <si>
    <t>Formato 8) Informe sobre Estudios Actuariales – LDF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</si>
  <si>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</si>
  <si>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</si>
  <si>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</si>
  <si>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</si>
  <si>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</si>
  <si>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</si>
  <si>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</si>
  <si>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</si>
  <si>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</si>
  <si>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</si>
  <si>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</si>
  <si>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</si>
  <si>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</si>
  <si>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</si>
  <si>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</si>
  <si>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</si>
  <si>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</si>
  <si>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</si>
  <si>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</si>
  <si>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</si>
  <si>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</si>
  <si>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</si>
  <si>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</si>
  <si>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</si>
  <si>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</si>
  <si>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</si>
  <si>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</si>
  <si>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</si>
  <si>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</si>
  <si>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</si>
  <si>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</si>
  <si>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</si>
  <si>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</si>
  <si>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</si>
  <si>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</si>
  <si>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</si>
  <si>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</si>
  <si>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</si>
  <si>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</si>
  <si>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</si>
  <si>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</si>
  <si>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</si>
  <si>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</si>
  <si>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</si>
  <si>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</si>
  <si>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</si>
  <si>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</si>
  <si>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f. Estimación por Pérdida o Deterioro de Activos Circulantes (f=f1+f2)</t>
  </si>
  <si>
    <t>a. Resultado del Ejercicio (Ahorro/Desahorro)</t>
  </si>
  <si>
    <t>Amortizaciones del Periodo</t>
  </si>
  <si>
    <t>Revaluaciones, Reclasificaciones y Otros Ajustes</t>
  </si>
  <si>
    <t>Saldo Final del Periodo</t>
  </si>
  <si>
    <t>Pago de Intereses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</si>
</sst>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20" xfId="0" applyBorder="1" applyAlignment="1">
      <alignment horizontal="left" vertical="center" indent="6"/>
    </xf>
    <xf numFmtId="4" fontId="0" fillId="0" borderId="20" xfId="0" applyNumberFormat="1" applyBorder="1" applyAlignment="1" applyProtection="1">
      <alignment horizontal="right" vertical="top"/>
      <protection locked="0"/>
    </xf>
    <xf numFmtId="0" fontId="0" fillId="0" borderId="20" xfId="0" applyBorder="1" applyAlignment="1">
      <alignment horizontal="left" vertical="center" wrapText="1" indent="6"/>
    </xf>
    <xf numFmtId="4" fontId="0" fillId="0" borderId="20" xfId="0" applyNumberFormat="1" applyBorder="1"/>
    <xf numFmtId="0" fontId="0" fillId="0" borderId="20" xfId="0" applyBorder="1" applyAlignment="1">
      <alignment horizontal="left" indent="6"/>
    </xf>
    <xf numFmtId="0" fontId="2" fillId="0" borderId="20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>
      <alignment horizontal="left" vertical="center" indent="9"/>
    </xf>
    <xf numFmtId="0" fontId="0" fillId="0" borderId="20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center"/>
    </xf>
    <xf numFmtId="0" fontId="2" fillId="0" borderId="20" xfId="0" applyFont="1" applyBorder="1"/>
    <xf numFmtId="0" fontId="0" fillId="0" borderId="20" xfId="0" applyBorder="1" applyAlignment="1">
      <alignment wrapText="1"/>
    </xf>
    <xf numFmtId="4" fontId="2" fillId="0" borderId="20" xfId="0" applyNumberFormat="1" applyFont="1" applyBorder="1"/>
    <xf numFmtId="4" fontId="2" fillId="0" borderId="12" xfId="0" applyNumberFormat="1" applyFont="1" applyBorder="1" applyAlignment="1" applyProtection="1">
      <alignment horizontal="right" vertical="center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indent="6"/>
    </xf>
    <xf numFmtId="4" fontId="0" fillId="0" borderId="21" xfId="0" applyNumberFormat="1" applyBorder="1" applyAlignment="1" applyProtection="1">
      <alignment horizontal="right" vertical="top"/>
      <protection locked="0"/>
    </xf>
    <xf numFmtId="4" fontId="0" fillId="0" borderId="21" xfId="0" applyNumberFormat="1" applyBorder="1"/>
    <xf numFmtId="0" fontId="0" fillId="0" borderId="21" xfId="0" applyBorder="1" applyAlignment="1">
      <alignment horizontal="left" vertical="center" wrapText="1" indent="6"/>
    </xf>
    <xf numFmtId="4" fontId="0" fillId="0" borderId="7" xfId="0" applyNumberFormat="1" applyBorder="1" applyAlignment="1" applyProtection="1">
      <alignment horizontal="right" vertical="top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left" vertical="center" indent="3"/>
    </xf>
    <xf numFmtId="4" fontId="2" fillId="0" borderId="21" xfId="0" applyNumberFormat="1" applyFont="1" applyBorder="1" applyAlignment="1" applyProtection="1">
      <alignment horizontal="right" vertical="center"/>
      <protection locked="0"/>
    </xf>
    <xf numFmtId="4" fontId="0" fillId="0" borderId="21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/>
    </xf>
    <xf numFmtId="4" fontId="0" fillId="0" borderId="21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9" xfId="0" applyBorder="1"/>
    <xf numFmtId="0" fontId="0" fillId="0" borderId="1" xfId="0" applyBorder="1"/>
    <xf numFmtId="43" fontId="0" fillId="0" borderId="0" xfId="3" applyFont="1"/>
    <xf numFmtId="0" fontId="2" fillId="0" borderId="12" xfId="0" applyFont="1" applyBorder="1" applyAlignment="1">
      <alignment horizontal="left" vertical="center" indent="1"/>
    </xf>
    <xf numFmtId="0" fontId="2" fillId="0" borderId="12" xfId="0" applyFont="1" applyBorder="1" applyAlignment="1" applyProtection="1">
      <alignment horizontal="right" vertical="center"/>
      <protection locked="0"/>
    </xf>
    <xf numFmtId="0" fontId="0" fillId="0" borderId="22" xfId="0" applyBorder="1" applyAlignment="1">
      <alignment horizontal="left" vertical="center" wrapText="1" indent="2"/>
    </xf>
    <xf numFmtId="0" fontId="0" fillId="0" borderId="22" xfId="0" applyBorder="1" applyAlignment="1" applyProtection="1">
      <alignment horizontal="right" vertical="top"/>
      <protection locked="0"/>
    </xf>
    <xf numFmtId="0" fontId="0" fillId="0" borderId="22" xfId="0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 indent="1"/>
    </xf>
    <xf numFmtId="3" fontId="0" fillId="0" borderId="22" xfId="0" applyNumberFormat="1" applyBorder="1" applyAlignment="1" applyProtection="1">
      <alignment horizontal="right" vertical="top"/>
      <protection locked="0"/>
    </xf>
    <xf numFmtId="0" fontId="0" fillId="0" borderId="22" xfId="0" applyBorder="1" applyAlignment="1">
      <alignment horizontal="left" vertical="center" wrapText="1" indent="3"/>
    </xf>
    <xf numFmtId="3" fontId="2" fillId="0" borderId="22" xfId="0" applyNumberFormat="1" applyFont="1" applyBorder="1" applyAlignment="1" applyProtection="1">
      <alignment horizontal="right" vertical="center"/>
      <protection locked="0"/>
    </xf>
    <xf numFmtId="3" fontId="0" fillId="0" borderId="22" xfId="0" applyNumberFormat="1" applyBorder="1" applyAlignment="1" applyProtection="1">
      <alignment horizontal="right" vertical="center"/>
      <protection locked="0"/>
    </xf>
    <xf numFmtId="10" fontId="0" fillId="0" borderId="22" xfId="4" applyNumberFormat="1" applyFon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22" xfId="0" applyBorder="1" applyAlignment="1">
      <alignment horizontal="right" vertical="center"/>
    </xf>
    <xf numFmtId="0" fontId="2" fillId="0" borderId="22" xfId="0" applyFont="1" applyBorder="1" applyAlignment="1" applyProtection="1">
      <alignment horizontal="right" vertical="center"/>
      <protection locked="0"/>
    </xf>
    <xf numFmtId="4" fontId="0" fillId="0" borderId="22" xfId="0" applyNumberFormat="1" applyBorder="1"/>
    <xf numFmtId="0" fontId="0" fillId="0" borderId="22" xfId="0" applyBorder="1" applyAlignment="1">
      <alignment wrapText="1"/>
    </xf>
    <xf numFmtId="0" fontId="0" fillId="0" borderId="22" xfId="0" applyBorder="1"/>
    <xf numFmtId="0" fontId="2" fillId="0" borderId="22" xfId="0" applyFont="1" applyBorder="1" applyAlignment="1">
      <alignment horizontal="left" wrapText="1" indent="1"/>
    </xf>
    <xf numFmtId="0" fontId="0" fillId="0" borderId="22" xfId="0" applyBorder="1" applyAlignment="1">
      <alignment horizontal="left" wrapText="1" indent="2"/>
    </xf>
    <xf numFmtId="0" fontId="0" fillId="0" borderId="22" xfId="0" applyBorder="1" applyAlignment="1">
      <alignment horizontal="center"/>
    </xf>
    <xf numFmtId="10" fontId="0" fillId="0" borderId="22" xfId="4" applyNumberFormat="1" applyFont="1" applyBorder="1" applyAlignment="1">
      <alignment horizontal="center"/>
    </xf>
    <xf numFmtId="49" fontId="0" fillId="0" borderId="8" xfId="0" applyNumberFormat="1" applyFill="1" applyBorder="1" applyAlignment="1">
      <alignment horizontal="left" vertical="center" indent="3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5">
    <cellStyle name="Millares" xfId="1" builtinId="3"/>
    <cellStyle name="Millares 2" xfId="3" xr:uid="{6D1E3991-C6C2-4BAC-B6FD-E811F78D2FA2}"/>
    <cellStyle name="Normal" xfId="0" builtinId="0"/>
    <cellStyle name="Normal 3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5</xdr:col>
      <xdr:colOff>1447800</xdr:colOff>
      <xdr:row>10</xdr:row>
      <xdr:rowOff>183641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27CAF52-E696-400E-A391-F8977659D01E}"/>
            </a:ext>
          </a:extLst>
        </xdr:cNvPr>
        <xdr:cNvSpPr/>
      </xdr:nvSpPr>
      <xdr:spPr>
        <a:xfrm>
          <a:off x="4591050" y="2438400"/>
          <a:ext cx="710565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800" b="0" cap="none" spc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A la</a:t>
          </a:r>
          <a:r>
            <a:rPr lang="es-ES" sz="1800" b="0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 fecha, no hay </a:t>
          </a:r>
          <a:r>
            <a:rPr lang="es-ES" sz="1800" b="0" cap="none" spc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información que revelar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topLeftCell="A56" zoomScaleNormal="100" workbookViewId="0">
      <selection activeCell="B88" sqref="B88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220" t="s">
        <v>411</v>
      </c>
      <c r="B1" s="220"/>
      <c r="C1" s="220"/>
      <c r="D1" s="220"/>
      <c r="E1" s="220"/>
      <c r="F1" s="220"/>
    </row>
    <row r="2" spans="1:6">
      <c r="A2" s="221" t="s">
        <v>655</v>
      </c>
      <c r="B2" s="222"/>
      <c r="C2" s="222"/>
      <c r="D2" s="222"/>
      <c r="E2" s="222"/>
      <c r="F2" s="223"/>
    </row>
    <row r="3" spans="1:6">
      <c r="A3" s="224" t="s">
        <v>412</v>
      </c>
      <c r="B3" s="225"/>
      <c r="C3" s="225"/>
      <c r="D3" s="225"/>
      <c r="E3" s="225"/>
      <c r="F3" s="226"/>
    </row>
    <row r="4" spans="1:6">
      <c r="A4" s="224" t="s">
        <v>656</v>
      </c>
      <c r="B4" s="225"/>
      <c r="C4" s="225"/>
      <c r="D4" s="225"/>
      <c r="E4" s="225"/>
      <c r="F4" s="226"/>
    </row>
    <row r="5" spans="1:6">
      <c r="A5" s="227" t="s">
        <v>2</v>
      </c>
      <c r="B5" s="228"/>
      <c r="C5" s="228"/>
      <c r="D5" s="228"/>
      <c r="E5" s="228"/>
      <c r="F5" s="229"/>
    </row>
    <row r="6" spans="1:6" ht="30">
      <c r="A6" s="61" t="s">
        <v>528</v>
      </c>
      <c r="B6" s="49">
        <v>2026</v>
      </c>
      <c r="C6" s="50" t="s">
        <v>657</v>
      </c>
      <c r="D6" s="62" t="s">
        <v>63</v>
      </c>
      <c r="E6" s="49">
        <v>2026</v>
      </c>
      <c r="F6" s="50" t="s">
        <v>657</v>
      </c>
    </row>
    <row r="7" spans="1:6">
      <c r="A7" s="74" t="s">
        <v>413</v>
      </c>
      <c r="B7" s="68"/>
      <c r="C7" s="68"/>
      <c r="D7" s="51" t="s">
        <v>414</v>
      </c>
      <c r="E7" s="68"/>
      <c r="F7" s="68"/>
    </row>
    <row r="8" spans="1:6">
      <c r="A8" s="74" t="s">
        <v>415</v>
      </c>
      <c r="B8" s="68"/>
      <c r="C8" s="68"/>
      <c r="D8" s="51" t="s">
        <v>416</v>
      </c>
      <c r="E8" s="68"/>
      <c r="F8" s="68"/>
    </row>
    <row r="9" spans="1:6">
      <c r="A9" s="75" t="s">
        <v>417</v>
      </c>
      <c r="B9" s="76">
        <f>SUM(B10:B16)</f>
        <v>11089550.25</v>
      </c>
      <c r="C9" s="76">
        <f>SUM(C10:C16)</f>
        <v>15656699.33</v>
      </c>
      <c r="D9" s="52" t="s">
        <v>418</v>
      </c>
      <c r="E9" s="76">
        <f>SUM(E10:E18)</f>
        <v>1522219.12</v>
      </c>
      <c r="F9" s="76">
        <f>SUM(F10:F18)</f>
        <v>3049963.89</v>
      </c>
    </row>
    <row r="10" spans="1:6">
      <c r="A10" s="77" t="s">
        <v>419</v>
      </c>
      <c r="B10" s="157">
        <v>0</v>
      </c>
      <c r="C10" s="157">
        <v>0</v>
      </c>
      <c r="D10" s="53" t="s">
        <v>420</v>
      </c>
      <c r="E10" s="157">
        <v>822274.66</v>
      </c>
      <c r="F10" s="157">
        <v>1143624.9099999999</v>
      </c>
    </row>
    <row r="11" spans="1:6">
      <c r="A11" s="77" t="s">
        <v>421</v>
      </c>
      <c r="B11" s="157">
        <v>11089550.25</v>
      </c>
      <c r="C11" s="157">
        <v>15656699.33</v>
      </c>
      <c r="D11" s="53" t="s">
        <v>422</v>
      </c>
      <c r="E11" s="157">
        <v>1</v>
      </c>
      <c r="F11" s="157">
        <v>15255.99</v>
      </c>
    </row>
    <row r="12" spans="1:6">
      <c r="A12" s="77" t="s">
        <v>423</v>
      </c>
      <c r="B12" s="157">
        <v>0</v>
      </c>
      <c r="C12" s="157">
        <v>0</v>
      </c>
      <c r="D12" s="53" t="s">
        <v>424</v>
      </c>
      <c r="E12" s="157">
        <v>0</v>
      </c>
      <c r="F12" s="157">
        <v>0</v>
      </c>
    </row>
    <row r="13" spans="1:6">
      <c r="A13" s="77" t="s">
        <v>425</v>
      </c>
      <c r="B13" s="157">
        <v>0</v>
      </c>
      <c r="C13" s="157">
        <v>0</v>
      </c>
      <c r="D13" s="53" t="s">
        <v>426</v>
      </c>
      <c r="E13" s="157">
        <v>0</v>
      </c>
      <c r="F13" s="157">
        <v>0</v>
      </c>
    </row>
    <row r="14" spans="1:6">
      <c r="A14" s="77" t="s">
        <v>427</v>
      </c>
      <c r="B14" s="157">
        <v>0</v>
      </c>
      <c r="C14" s="157">
        <v>0</v>
      </c>
      <c r="D14" s="53" t="s">
        <v>428</v>
      </c>
      <c r="E14" s="157">
        <v>0</v>
      </c>
      <c r="F14" s="157">
        <v>0</v>
      </c>
    </row>
    <row r="15" spans="1:6">
      <c r="A15" s="77" t="s">
        <v>429</v>
      </c>
      <c r="B15" s="157">
        <v>0</v>
      </c>
      <c r="C15" s="157">
        <v>0</v>
      </c>
      <c r="D15" s="53" t="s">
        <v>430</v>
      </c>
      <c r="E15" s="157">
        <v>0</v>
      </c>
      <c r="F15" s="157">
        <v>0</v>
      </c>
    </row>
    <row r="16" spans="1:6">
      <c r="A16" s="77" t="s">
        <v>431</v>
      </c>
      <c r="B16" s="157">
        <v>0</v>
      </c>
      <c r="C16" s="157">
        <v>0</v>
      </c>
      <c r="D16" s="53" t="s">
        <v>432</v>
      </c>
      <c r="E16" s="157">
        <v>683128.96</v>
      </c>
      <c r="F16" s="157">
        <v>1880195.54</v>
      </c>
    </row>
    <row r="17" spans="1:6">
      <c r="A17" s="75" t="s">
        <v>433</v>
      </c>
      <c r="B17" s="76">
        <f>SUM(B18:B24)</f>
        <v>10252.98</v>
      </c>
      <c r="C17" s="76">
        <f>SUM(C18:C24)</f>
        <v>234.52</v>
      </c>
      <c r="D17" s="53" t="s">
        <v>434</v>
      </c>
      <c r="E17" s="157">
        <v>0</v>
      </c>
      <c r="F17" s="157">
        <v>0</v>
      </c>
    </row>
    <row r="18" spans="1:6">
      <c r="A18" s="77" t="s">
        <v>435</v>
      </c>
      <c r="B18" s="157">
        <v>0</v>
      </c>
      <c r="C18" s="157">
        <v>0</v>
      </c>
      <c r="D18" s="53" t="s">
        <v>436</v>
      </c>
      <c r="E18" s="157">
        <v>16814.5</v>
      </c>
      <c r="F18" s="157">
        <v>10887.45</v>
      </c>
    </row>
    <row r="19" spans="1:6">
      <c r="A19" s="77" t="s">
        <v>437</v>
      </c>
      <c r="B19" s="157">
        <v>0</v>
      </c>
      <c r="C19" s="157">
        <v>0</v>
      </c>
      <c r="D19" s="52" t="s">
        <v>438</v>
      </c>
      <c r="E19" s="76">
        <f>SUM(E20:E22)</f>
        <v>0</v>
      </c>
      <c r="F19" s="76">
        <f>SUM(F20:F22)</f>
        <v>0</v>
      </c>
    </row>
    <row r="20" spans="1:6">
      <c r="A20" s="77" t="s">
        <v>439</v>
      </c>
      <c r="B20" s="157">
        <v>10252.98</v>
      </c>
      <c r="C20" s="157">
        <v>234.52</v>
      </c>
      <c r="D20" s="53" t="s">
        <v>440</v>
      </c>
      <c r="E20" s="157">
        <v>0</v>
      </c>
      <c r="F20" s="157">
        <v>0</v>
      </c>
    </row>
    <row r="21" spans="1:6">
      <c r="A21" s="77" t="s">
        <v>441</v>
      </c>
      <c r="B21" s="157">
        <v>0</v>
      </c>
      <c r="C21" s="157">
        <v>0</v>
      </c>
      <c r="D21" s="53" t="s">
        <v>442</v>
      </c>
      <c r="E21" s="157">
        <v>0</v>
      </c>
      <c r="F21" s="157">
        <v>0</v>
      </c>
    </row>
    <row r="22" spans="1:6">
      <c r="A22" s="77" t="s">
        <v>443</v>
      </c>
      <c r="B22" s="157">
        <v>0</v>
      </c>
      <c r="C22" s="157">
        <v>0</v>
      </c>
      <c r="D22" s="53" t="s">
        <v>444</v>
      </c>
      <c r="E22" s="157">
        <v>0</v>
      </c>
      <c r="F22" s="157">
        <v>0</v>
      </c>
    </row>
    <row r="23" spans="1:6">
      <c r="A23" s="77" t="s">
        <v>445</v>
      </c>
      <c r="B23" s="157">
        <v>0</v>
      </c>
      <c r="C23" s="157">
        <v>0</v>
      </c>
      <c r="D23" s="52" t="s">
        <v>446</v>
      </c>
      <c r="E23" s="76">
        <f>E24+E25</f>
        <v>0</v>
      </c>
      <c r="F23" s="76">
        <f>F24+F25</f>
        <v>0</v>
      </c>
    </row>
    <row r="24" spans="1:6">
      <c r="A24" s="77" t="s">
        <v>447</v>
      </c>
      <c r="B24" s="157">
        <v>0</v>
      </c>
      <c r="C24" s="157">
        <v>0</v>
      </c>
      <c r="D24" s="53" t="s">
        <v>448</v>
      </c>
      <c r="E24" s="157">
        <v>0</v>
      </c>
      <c r="F24" s="157">
        <v>0</v>
      </c>
    </row>
    <row r="25" spans="1:6">
      <c r="A25" s="75" t="s">
        <v>449</v>
      </c>
      <c r="B25" s="76">
        <f>SUM(B26:B30)</f>
        <v>0</v>
      </c>
      <c r="C25" s="76">
        <f>SUM(C26:C30)</f>
        <v>0</v>
      </c>
      <c r="D25" s="53" t="s">
        <v>450</v>
      </c>
      <c r="E25" s="157">
        <v>0</v>
      </c>
      <c r="F25" s="157">
        <v>0</v>
      </c>
    </row>
    <row r="26" spans="1:6">
      <c r="A26" s="77" t="s">
        <v>451</v>
      </c>
      <c r="B26" s="157">
        <v>0</v>
      </c>
      <c r="C26" s="157">
        <v>0</v>
      </c>
      <c r="D26" s="52" t="s">
        <v>452</v>
      </c>
      <c r="E26" s="157">
        <v>0</v>
      </c>
      <c r="F26" s="157">
        <v>0</v>
      </c>
    </row>
    <row r="27" spans="1:6">
      <c r="A27" s="77" t="s">
        <v>453</v>
      </c>
      <c r="B27" s="157">
        <v>0</v>
      </c>
      <c r="C27" s="157">
        <v>0</v>
      </c>
      <c r="D27" s="52" t="s">
        <v>454</v>
      </c>
      <c r="E27" s="76">
        <f>SUM(E28:E30)</f>
        <v>0</v>
      </c>
      <c r="F27" s="76">
        <f>SUM(F28:F30)</f>
        <v>0</v>
      </c>
    </row>
    <row r="28" spans="1:6">
      <c r="A28" s="77" t="s">
        <v>455</v>
      </c>
      <c r="B28" s="157">
        <v>0</v>
      </c>
      <c r="C28" s="157">
        <v>0</v>
      </c>
      <c r="D28" s="53" t="s">
        <v>456</v>
      </c>
      <c r="E28" s="157">
        <v>0</v>
      </c>
      <c r="F28" s="157">
        <v>0</v>
      </c>
    </row>
    <row r="29" spans="1:6">
      <c r="A29" s="77" t="s">
        <v>457</v>
      </c>
      <c r="B29" s="157">
        <v>0</v>
      </c>
      <c r="C29" s="157">
        <v>0</v>
      </c>
      <c r="D29" s="53" t="s">
        <v>458</v>
      </c>
      <c r="E29" s="157">
        <v>0</v>
      </c>
      <c r="F29" s="157">
        <v>0</v>
      </c>
    </row>
    <row r="30" spans="1:6">
      <c r="A30" s="77" t="s">
        <v>459</v>
      </c>
      <c r="B30" s="157">
        <v>0</v>
      </c>
      <c r="C30" s="157">
        <v>0</v>
      </c>
      <c r="D30" s="53" t="s">
        <v>460</v>
      </c>
      <c r="E30" s="157">
        <v>0</v>
      </c>
      <c r="F30" s="157">
        <v>0</v>
      </c>
    </row>
    <row r="31" spans="1:6">
      <c r="A31" s="75" t="s">
        <v>461</v>
      </c>
      <c r="B31" s="76">
        <f>SUM(B32:B36)</f>
        <v>0</v>
      </c>
      <c r="C31" s="76">
        <f>SUM(C32:C36)</f>
        <v>0</v>
      </c>
      <c r="D31" s="52" t="s">
        <v>462</v>
      </c>
      <c r="E31" s="76">
        <f>SUM(E32:E37)</f>
        <v>0</v>
      </c>
      <c r="F31" s="76">
        <f>SUM(F32:F37)</f>
        <v>0</v>
      </c>
    </row>
    <row r="32" spans="1:6">
      <c r="A32" s="77" t="s">
        <v>463</v>
      </c>
      <c r="B32" s="157">
        <v>0</v>
      </c>
      <c r="C32" s="157">
        <v>0</v>
      </c>
      <c r="D32" s="53" t="s">
        <v>464</v>
      </c>
      <c r="E32" s="76">
        <v>0</v>
      </c>
      <c r="F32" s="76">
        <v>0</v>
      </c>
    </row>
    <row r="33" spans="1:6">
      <c r="A33" s="77" t="s">
        <v>465</v>
      </c>
      <c r="B33" s="157">
        <v>0</v>
      </c>
      <c r="C33" s="157">
        <v>0</v>
      </c>
      <c r="D33" s="53" t="s">
        <v>466</v>
      </c>
      <c r="E33" s="157">
        <v>0</v>
      </c>
      <c r="F33" s="157">
        <v>0</v>
      </c>
    </row>
    <row r="34" spans="1:6">
      <c r="A34" s="77" t="s">
        <v>467</v>
      </c>
      <c r="B34" s="157">
        <v>0</v>
      </c>
      <c r="C34" s="157">
        <v>0</v>
      </c>
      <c r="D34" s="53" t="s">
        <v>468</v>
      </c>
      <c r="E34" s="157">
        <v>0</v>
      </c>
      <c r="F34" s="157">
        <v>0</v>
      </c>
    </row>
    <row r="35" spans="1:6">
      <c r="A35" s="77" t="s">
        <v>469</v>
      </c>
      <c r="B35" s="157">
        <v>0</v>
      </c>
      <c r="C35" s="157">
        <v>0</v>
      </c>
      <c r="D35" s="53" t="s">
        <v>470</v>
      </c>
      <c r="E35" s="157">
        <v>0</v>
      </c>
      <c r="F35" s="157">
        <v>0</v>
      </c>
    </row>
    <row r="36" spans="1:6">
      <c r="A36" s="77" t="s">
        <v>471</v>
      </c>
      <c r="B36" s="157">
        <v>0</v>
      </c>
      <c r="C36" s="157">
        <v>0</v>
      </c>
      <c r="D36" s="53" t="s">
        <v>472</v>
      </c>
      <c r="E36" s="157">
        <v>0</v>
      </c>
      <c r="F36" s="157">
        <v>0</v>
      </c>
    </row>
    <row r="37" spans="1:6">
      <c r="A37" s="75" t="s">
        <v>473</v>
      </c>
      <c r="B37" s="157">
        <v>0</v>
      </c>
      <c r="C37" s="157">
        <v>0</v>
      </c>
      <c r="D37" s="53" t="s">
        <v>474</v>
      </c>
      <c r="E37" s="157">
        <v>0</v>
      </c>
      <c r="F37" s="157">
        <v>0</v>
      </c>
    </row>
    <row r="38" spans="1:6">
      <c r="A38" s="75" t="s">
        <v>734</v>
      </c>
      <c r="B38" s="76">
        <f>SUM(B39:B40)</f>
        <v>0</v>
      </c>
      <c r="C38" s="76">
        <f>SUM(C39:C40)</f>
        <v>0</v>
      </c>
      <c r="D38" s="219" t="s">
        <v>475</v>
      </c>
      <c r="E38" s="76">
        <f>SUM(E39:E41)</f>
        <v>0</v>
      </c>
      <c r="F38" s="76">
        <f>SUM(F39:F41)</f>
        <v>0</v>
      </c>
    </row>
    <row r="39" spans="1:6">
      <c r="A39" s="77" t="s">
        <v>476</v>
      </c>
      <c r="B39" s="157">
        <v>0</v>
      </c>
      <c r="C39" s="157">
        <v>0</v>
      </c>
      <c r="D39" s="53" t="s">
        <v>477</v>
      </c>
      <c r="E39" s="157">
        <v>0</v>
      </c>
      <c r="F39" s="157">
        <v>0</v>
      </c>
    </row>
    <row r="40" spans="1:6">
      <c r="A40" s="77" t="s">
        <v>478</v>
      </c>
      <c r="B40" s="157">
        <v>0</v>
      </c>
      <c r="C40" s="157">
        <v>0</v>
      </c>
      <c r="D40" s="53" t="s">
        <v>479</v>
      </c>
      <c r="E40" s="157">
        <v>0</v>
      </c>
      <c r="F40" s="157">
        <v>0</v>
      </c>
    </row>
    <row r="41" spans="1:6">
      <c r="A41" s="75" t="s">
        <v>480</v>
      </c>
      <c r="B41" s="76">
        <f>SUM(B42:B45)</f>
        <v>7100</v>
      </c>
      <c r="C41" s="76">
        <f>SUM(C42:C45)</f>
        <v>7100</v>
      </c>
      <c r="D41" s="53" t="s">
        <v>481</v>
      </c>
      <c r="E41" s="157">
        <v>0</v>
      </c>
      <c r="F41" s="157">
        <v>0</v>
      </c>
    </row>
    <row r="42" spans="1:6">
      <c r="A42" s="77" t="s">
        <v>482</v>
      </c>
      <c r="B42" s="157">
        <v>7100</v>
      </c>
      <c r="C42" s="157">
        <v>7100</v>
      </c>
      <c r="D42" s="52" t="s">
        <v>483</v>
      </c>
      <c r="E42" s="76">
        <f>SUM(E43:E45)</f>
        <v>9410.16</v>
      </c>
      <c r="F42" s="76">
        <f>SUM(F43:F45)</f>
        <v>9410.16</v>
      </c>
    </row>
    <row r="43" spans="1:6">
      <c r="A43" s="77" t="s">
        <v>484</v>
      </c>
      <c r="B43" s="157">
        <v>0</v>
      </c>
      <c r="C43" s="157">
        <v>0</v>
      </c>
      <c r="D43" s="53" t="s">
        <v>485</v>
      </c>
      <c r="E43" s="157">
        <v>0</v>
      </c>
      <c r="F43" s="157">
        <v>0</v>
      </c>
    </row>
    <row r="44" spans="1:6">
      <c r="A44" s="77" t="s">
        <v>486</v>
      </c>
      <c r="B44" s="157">
        <v>0</v>
      </c>
      <c r="C44" s="157">
        <v>0</v>
      </c>
      <c r="D44" s="53" t="s">
        <v>487</v>
      </c>
      <c r="E44" s="157">
        <v>0</v>
      </c>
      <c r="F44" s="157">
        <v>0</v>
      </c>
    </row>
    <row r="45" spans="1:6">
      <c r="A45" s="77" t="s">
        <v>488</v>
      </c>
      <c r="B45" s="157">
        <v>0</v>
      </c>
      <c r="C45" s="157">
        <v>0</v>
      </c>
      <c r="D45" s="53" t="s">
        <v>489</v>
      </c>
      <c r="E45" s="157">
        <v>9410.16</v>
      </c>
      <c r="F45" s="157">
        <v>9410.16</v>
      </c>
    </row>
    <row r="46" spans="1:6">
      <c r="A46" s="68"/>
      <c r="B46" s="78"/>
      <c r="C46" s="78"/>
      <c r="D46" s="79"/>
      <c r="E46" s="78"/>
      <c r="F46" s="78"/>
    </row>
    <row r="47" spans="1:6">
      <c r="A47" s="67" t="s">
        <v>490</v>
      </c>
      <c r="B47" s="80">
        <f>B9+B17+B25+B31+B37+B38+B41</f>
        <v>11106903.23</v>
      </c>
      <c r="C47" s="80">
        <f>C9+C17+C25+C31+C37+C38+C41</f>
        <v>15664033.85</v>
      </c>
      <c r="D47" s="54" t="s">
        <v>491</v>
      </c>
      <c r="E47" s="80">
        <f>E9+E19+E23+E26+E27+E31+E38+E42</f>
        <v>1531629.28</v>
      </c>
      <c r="F47" s="80">
        <f>F9+F19+F23+F26+F27+F31+F38+F42</f>
        <v>3059374.0500000003</v>
      </c>
    </row>
    <row r="48" spans="1:6">
      <c r="A48" s="68"/>
      <c r="B48" s="78"/>
      <c r="C48" s="78"/>
      <c r="D48" s="79"/>
      <c r="E48" s="78"/>
      <c r="F48" s="78"/>
    </row>
    <row r="49" spans="1:6">
      <c r="A49" s="74" t="s">
        <v>492</v>
      </c>
      <c r="B49" s="78"/>
      <c r="C49" s="78"/>
      <c r="D49" s="54" t="s">
        <v>493</v>
      </c>
      <c r="E49" s="78"/>
      <c r="F49" s="78"/>
    </row>
    <row r="50" spans="1:6">
      <c r="A50" s="75" t="s">
        <v>494</v>
      </c>
      <c r="B50" s="157">
        <v>0</v>
      </c>
      <c r="C50" s="157">
        <v>0</v>
      </c>
      <c r="D50" s="52" t="s">
        <v>495</v>
      </c>
      <c r="E50" s="157">
        <v>0</v>
      </c>
      <c r="F50" s="157">
        <v>0</v>
      </c>
    </row>
    <row r="51" spans="1:6">
      <c r="A51" s="75" t="s">
        <v>496</v>
      </c>
      <c r="B51" s="157">
        <v>0</v>
      </c>
      <c r="C51" s="157">
        <v>0</v>
      </c>
      <c r="D51" s="52" t="s">
        <v>497</v>
      </c>
      <c r="E51" s="157">
        <v>0</v>
      </c>
      <c r="F51" s="157">
        <v>0</v>
      </c>
    </row>
    <row r="52" spans="1:6">
      <c r="A52" s="75" t="s">
        <v>498</v>
      </c>
      <c r="B52" s="157">
        <v>128142914.2</v>
      </c>
      <c r="C52" s="157">
        <v>128142914.2</v>
      </c>
      <c r="D52" s="52" t="s">
        <v>499</v>
      </c>
      <c r="E52" s="157">
        <v>0</v>
      </c>
      <c r="F52" s="157">
        <v>0</v>
      </c>
    </row>
    <row r="53" spans="1:6">
      <c r="A53" s="75" t="s">
        <v>500</v>
      </c>
      <c r="B53" s="157">
        <v>63152101.990000002</v>
      </c>
      <c r="C53" s="157">
        <v>62033783.149999999</v>
      </c>
      <c r="D53" s="52" t="s">
        <v>501</v>
      </c>
      <c r="E53" s="157">
        <v>0</v>
      </c>
      <c r="F53" s="157">
        <v>0</v>
      </c>
    </row>
    <row r="54" spans="1:6">
      <c r="A54" s="75" t="s">
        <v>502</v>
      </c>
      <c r="B54" s="157">
        <v>0</v>
      </c>
      <c r="C54" s="157">
        <v>0</v>
      </c>
      <c r="D54" s="52" t="s">
        <v>503</v>
      </c>
      <c r="E54" s="157">
        <v>0</v>
      </c>
      <c r="F54" s="157">
        <v>0</v>
      </c>
    </row>
    <row r="55" spans="1:6">
      <c r="A55" s="75" t="s">
        <v>504</v>
      </c>
      <c r="B55" s="157">
        <v>-77883413.409999996</v>
      </c>
      <c r="C55" s="157">
        <v>-76366616.140000001</v>
      </c>
      <c r="D55" s="55" t="s">
        <v>505</v>
      </c>
      <c r="E55" s="157">
        <v>0</v>
      </c>
      <c r="F55" s="157">
        <v>0</v>
      </c>
    </row>
    <row r="56" spans="1:6">
      <c r="A56" s="75" t="s">
        <v>506</v>
      </c>
      <c r="B56" s="157">
        <v>0</v>
      </c>
      <c r="C56" s="157">
        <v>0</v>
      </c>
      <c r="D56" s="79"/>
      <c r="E56" s="78"/>
      <c r="F56" s="78"/>
    </row>
    <row r="57" spans="1:6">
      <c r="A57" s="75" t="s">
        <v>507</v>
      </c>
      <c r="B57" s="157">
        <v>0</v>
      </c>
      <c r="C57" s="157">
        <v>0</v>
      </c>
      <c r="D57" s="54" t="s">
        <v>508</v>
      </c>
      <c r="E57" s="80">
        <f>SUM(E50:E55)</f>
        <v>0</v>
      </c>
      <c r="F57" s="80">
        <f>SUM(F50:F55)</f>
        <v>0</v>
      </c>
    </row>
    <row r="58" spans="1:6">
      <c r="A58" s="75" t="s">
        <v>509</v>
      </c>
      <c r="B58" s="157">
        <v>0</v>
      </c>
      <c r="C58" s="157">
        <v>0</v>
      </c>
      <c r="D58" s="79"/>
      <c r="E58" s="78"/>
      <c r="F58" s="78"/>
    </row>
    <row r="59" spans="1:6">
      <c r="A59" s="68"/>
      <c r="B59" s="78"/>
      <c r="C59" s="78"/>
      <c r="D59" s="54" t="s">
        <v>510</v>
      </c>
      <c r="E59" s="80">
        <f>E47+E57</f>
        <v>1531629.28</v>
      </c>
      <c r="F59" s="80">
        <f>F47+F57</f>
        <v>3059374.0500000003</v>
      </c>
    </row>
    <row r="60" spans="1:6">
      <c r="A60" s="67" t="s">
        <v>511</v>
      </c>
      <c r="B60" s="80">
        <f>SUM(B50:B58)</f>
        <v>113411602.78</v>
      </c>
      <c r="C60" s="80">
        <f>SUM(C50:C58)</f>
        <v>113810081.20999999</v>
      </c>
      <c r="D60" s="79"/>
      <c r="E60" s="78"/>
      <c r="F60" s="78"/>
    </row>
    <row r="61" spans="1:6">
      <c r="A61" s="68"/>
      <c r="B61" s="78"/>
      <c r="C61" s="78"/>
      <c r="D61" s="56" t="s">
        <v>512</v>
      </c>
      <c r="E61" s="78"/>
      <c r="F61" s="78"/>
    </row>
    <row r="62" spans="1:6">
      <c r="A62" s="67" t="s">
        <v>513</v>
      </c>
      <c r="B62" s="80">
        <f>SUM(B47+B60)</f>
        <v>124518506.01000001</v>
      </c>
      <c r="C62" s="80">
        <f>SUM(C47+C60)</f>
        <v>129474115.05999999</v>
      </c>
      <c r="D62" s="79"/>
      <c r="E62" s="78"/>
      <c r="F62" s="78"/>
    </row>
    <row r="63" spans="1:6">
      <c r="A63" s="68"/>
      <c r="B63" s="81"/>
      <c r="C63" s="81"/>
      <c r="D63" s="57" t="s">
        <v>514</v>
      </c>
      <c r="E63" s="76">
        <f>SUM(E64:E66)</f>
        <v>177932536.69</v>
      </c>
      <c r="F63" s="76">
        <f>SUM(F64:F66)</f>
        <v>177932536.69</v>
      </c>
    </row>
    <row r="64" spans="1:6">
      <c r="A64" s="68"/>
      <c r="B64" s="81"/>
      <c r="C64" s="81"/>
      <c r="D64" s="52" t="s">
        <v>515</v>
      </c>
      <c r="E64" s="157">
        <v>177394334.46000001</v>
      </c>
      <c r="F64" s="157">
        <v>177394334.46000001</v>
      </c>
    </row>
    <row r="65" spans="1:6">
      <c r="A65" s="68"/>
      <c r="B65" s="81"/>
      <c r="C65" s="81"/>
      <c r="D65" s="55" t="s">
        <v>516</v>
      </c>
      <c r="E65" s="157">
        <v>538202.23</v>
      </c>
      <c r="F65" s="157">
        <v>538202.23</v>
      </c>
    </row>
    <row r="66" spans="1:6">
      <c r="A66" s="68"/>
      <c r="B66" s="81"/>
      <c r="C66" s="81"/>
      <c r="D66" s="52" t="s">
        <v>517</v>
      </c>
      <c r="E66" s="157">
        <v>0</v>
      </c>
      <c r="F66" s="157">
        <v>0</v>
      </c>
    </row>
    <row r="67" spans="1:6">
      <c r="A67" s="68"/>
      <c r="B67" s="81"/>
      <c r="C67" s="81"/>
      <c r="D67" s="79"/>
      <c r="E67" s="78"/>
      <c r="F67" s="78"/>
    </row>
    <row r="68" spans="1:6">
      <c r="A68" s="68"/>
      <c r="B68" s="81"/>
      <c r="C68" s="81"/>
      <c r="D68" s="57" t="s">
        <v>518</v>
      </c>
      <c r="E68" s="76">
        <f>SUM(E69:E73)</f>
        <v>-54945659.960000001</v>
      </c>
      <c r="F68" s="76">
        <f>SUM(F69:F73)</f>
        <v>-51517795.68</v>
      </c>
    </row>
    <row r="69" spans="1:6">
      <c r="A69" s="82"/>
      <c r="B69" s="81"/>
      <c r="C69" s="81"/>
      <c r="D69" s="219" t="s">
        <v>735</v>
      </c>
      <c r="E69" s="157">
        <v>483737.73</v>
      </c>
      <c r="F69" s="157">
        <v>217664.82</v>
      </c>
    </row>
    <row r="70" spans="1:6">
      <c r="A70" s="82"/>
      <c r="B70" s="81"/>
      <c r="C70" s="81"/>
      <c r="D70" s="52" t="s">
        <v>519</v>
      </c>
      <c r="E70" s="157">
        <v>-55429397.689999998</v>
      </c>
      <c r="F70" s="157">
        <v>-51735460.5</v>
      </c>
    </row>
    <row r="71" spans="1:6">
      <c r="A71" s="82"/>
      <c r="B71" s="81"/>
      <c r="C71" s="81"/>
      <c r="D71" s="52" t="s">
        <v>520</v>
      </c>
      <c r="E71" s="157">
        <v>0</v>
      </c>
      <c r="F71" s="157">
        <v>0</v>
      </c>
    </row>
    <row r="72" spans="1:6">
      <c r="A72" s="82"/>
      <c r="B72" s="81"/>
      <c r="C72" s="81"/>
      <c r="D72" s="52" t="s">
        <v>521</v>
      </c>
      <c r="E72" s="157">
        <v>0</v>
      </c>
      <c r="F72" s="157">
        <v>0</v>
      </c>
    </row>
    <row r="73" spans="1:6">
      <c r="A73" s="82"/>
      <c r="B73" s="81"/>
      <c r="C73" s="81"/>
      <c r="D73" s="52" t="s">
        <v>522</v>
      </c>
      <c r="E73" s="157">
        <v>0</v>
      </c>
      <c r="F73" s="157">
        <v>0</v>
      </c>
    </row>
    <row r="74" spans="1:6">
      <c r="A74" s="82"/>
      <c r="B74" s="81"/>
      <c r="C74" s="81"/>
      <c r="D74" s="79"/>
      <c r="E74" s="78"/>
      <c r="F74" s="78"/>
    </row>
    <row r="75" spans="1:6">
      <c r="A75" s="82"/>
      <c r="B75" s="81"/>
      <c r="C75" s="81"/>
      <c r="D75" s="57" t="s">
        <v>523</v>
      </c>
      <c r="E75" s="76">
        <f>E76+E77</f>
        <v>0</v>
      </c>
      <c r="F75" s="76">
        <f>F76+F77</f>
        <v>0</v>
      </c>
    </row>
    <row r="76" spans="1:6">
      <c r="A76" s="82"/>
      <c r="B76" s="81"/>
      <c r="C76" s="81"/>
      <c r="D76" s="52" t="s">
        <v>524</v>
      </c>
      <c r="E76" s="157">
        <v>0</v>
      </c>
      <c r="F76" s="157">
        <v>0</v>
      </c>
    </row>
    <row r="77" spans="1:6">
      <c r="A77" s="82"/>
      <c r="B77" s="81"/>
      <c r="C77" s="81"/>
      <c r="D77" s="52" t="s">
        <v>525</v>
      </c>
      <c r="E77" s="157">
        <v>0</v>
      </c>
      <c r="F77" s="157">
        <v>0</v>
      </c>
    </row>
    <row r="78" spans="1:6">
      <c r="A78" s="82"/>
      <c r="B78" s="81"/>
      <c r="C78" s="81"/>
      <c r="D78" s="79"/>
      <c r="E78" s="78"/>
      <c r="F78" s="78"/>
    </row>
    <row r="79" spans="1:6">
      <c r="A79" s="82"/>
      <c r="B79" s="81"/>
      <c r="C79" s="81"/>
      <c r="D79" s="54" t="s">
        <v>526</v>
      </c>
      <c r="E79" s="80">
        <f>E63+E68+E75</f>
        <v>122986876.72999999</v>
      </c>
      <c r="F79" s="80">
        <f>F63+F68+F75</f>
        <v>126414741.00999999</v>
      </c>
    </row>
    <row r="80" spans="1:6">
      <c r="A80" s="82"/>
      <c r="B80" s="81"/>
      <c r="C80" s="81"/>
      <c r="D80" s="79"/>
      <c r="E80" s="78"/>
      <c r="F80" s="78"/>
    </row>
    <row r="81" spans="1:6">
      <c r="A81" s="82"/>
      <c r="B81" s="81"/>
      <c r="C81" s="81"/>
      <c r="D81" s="54" t="s">
        <v>527</v>
      </c>
      <c r="E81" s="80">
        <f>E59+E79</f>
        <v>124518506.00999999</v>
      </c>
      <c r="F81" s="80">
        <f>F59+F79</f>
        <v>129474115.05999999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EA78A-0D00-4794-9685-28430A56BDC3}">
  <sheetPr>
    <outlinePr summaryBelow="0"/>
  </sheetPr>
  <dimension ref="A1:G38"/>
  <sheetViews>
    <sheetView showGridLines="0" topLeftCell="A20" zoomScale="75" zoomScaleNormal="75" workbookViewId="0">
      <selection activeCell="C18" sqref="C18"/>
    </sheetView>
  </sheetViews>
  <sheetFormatPr baseColWidth="10" defaultColWidth="11" defaultRowHeight="1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246" t="s">
        <v>673</v>
      </c>
      <c r="B1" s="247"/>
      <c r="C1" s="247"/>
      <c r="D1" s="247"/>
      <c r="E1" s="247"/>
      <c r="F1" s="247"/>
      <c r="G1" s="248"/>
    </row>
    <row r="2" spans="1:7">
      <c r="A2" s="221" t="s">
        <v>674</v>
      </c>
      <c r="B2" s="222"/>
      <c r="C2" s="222"/>
      <c r="D2" s="222"/>
      <c r="E2" s="222"/>
      <c r="F2" s="222"/>
      <c r="G2" s="223"/>
    </row>
    <row r="3" spans="1:7">
      <c r="A3" s="224" t="s">
        <v>675</v>
      </c>
      <c r="B3" s="225"/>
      <c r="C3" s="225"/>
      <c r="D3" s="225"/>
      <c r="E3" s="225"/>
      <c r="F3" s="225"/>
      <c r="G3" s="226"/>
    </row>
    <row r="4" spans="1:7">
      <c r="A4" s="224" t="s">
        <v>2</v>
      </c>
      <c r="B4" s="225"/>
      <c r="C4" s="225"/>
      <c r="D4" s="225"/>
      <c r="E4" s="225"/>
      <c r="F4" s="225"/>
      <c r="G4" s="226"/>
    </row>
    <row r="5" spans="1:7">
      <c r="A5" s="227" t="s">
        <v>676</v>
      </c>
      <c r="B5" s="228"/>
      <c r="C5" s="228"/>
      <c r="D5" s="228"/>
      <c r="E5" s="228"/>
      <c r="F5" s="228"/>
      <c r="G5" s="229"/>
    </row>
    <row r="6" spans="1:7">
      <c r="A6" s="155" t="s">
        <v>63</v>
      </c>
      <c r="B6" s="70">
        <v>2026</v>
      </c>
      <c r="C6" s="73">
        <v>2027</v>
      </c>
      <c r="D6" s="73">
        <v>2028</v>
      </c>
      <c r="E6" s="73">
        <v>2029</v>
      </c>
      <c r="F6" s="73">
        <v>2030</v>
      </c>
      <c r="G6" s="73">
        <v>2031</v>
      </c>
    </row>
    <row r="7" spans="1:7" ht="15.75" customHeight="1">
      <c r="A7" s="25" t="s">
        <v>677</v>
      </c>
      <c r="B7" s="166">
        <f>SUM(B8:B19)</f>
        <v>42212371.859999999</v>
      </c>
      <c r="C7" s="166">
        <f t="shared" ref="C7:G7" si="0">SUM(C8:C19)</f>
        <v>42423433.719299994</v>
      </c>
      <c r="D7" s="166">
        <f t="shared" si="0"/>
        <v>42635550.887896493</v>
      </c>
      <c r="E7" s="166">
        <f t="shared" si="0"/>
        <v>42848728.642335974</v>
      </c>
      <c r="F7" s="166">
        <f t="shared" si="0"/>
        <v>43062972.285547644</v>
      </c>
      <c r="G7" s="166">
        <f t="shared" si="0"/>
        <v>43278287.146975376</v>
      </c>
    </row>
    <row r="8" spans="1:7">
      <c r="A8" s="167" t="s">
        <v>372</v>
      </c>
      <c r="B8" s="168">
        <v>0</v>
      </c>
      <c r="C8" s="168">
        <v>0</v>
      </c>
      <c r="D8" s="168">
        <v>0</v>
      </c>
      <c r="E8" s="168">
        <v>0</v>
      </c>
      <c r="F8" s="168">
        <v>0</v>
      </c>
      <c r="G8" s="168">
        <v>0</v>
      </c>
    </row>
    <row r="9" spans="1:7" ht="15.75" customHeight="1">
      <c r="A9" s="167" t="s">
        <v>373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</row>
    <row r="10" spans="1:7">
      <c r="A10" s="167" t="s">
        <v>374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</row>
    <row r="11" spans="1:7">
      <c r="A11" s="167" t="s">
        <v>375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</row>
    <row r="12" spans="1:7">
      <c r="A12" s="167" t="s">
        <v>376</v>
      </c>
      <c r="B12" s="168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>
      <c r="A13" s="167" t="s">
        <v>377</v>
      </c>
      <c r="B13" s="168">
        <v>0</v>
      </c>
      <c r="C13" s="168">
        <v>0</v>
      </c>
      <c r="D13" s="168">
        <v>0</v>
      </c>
      <c r="E13" s="168">
        <v>0</v>
      </c>
      <c r="F13" s="168">
        <v>0</v>
      </c>
      <c r="G13" s="168">
        <v>0</v>
      </c>
    </row>
    <row r="14" spans="1:7">
      <c r="A14" s="169" t="s">
        <v>378</v>
      </c>
      <c r="B14" s="168">
        <v>7633205</v>
      </c>
      <c r="C14" s="170">
        <f>+B14*1.005</f>
        <v>7671371.0249999994</v>
      </c>
      <c r="D14" s="170">
        <f t="shared" ref="D14:G14" si="1">+C14*1.005</f>
        <v>7709727.8801249983</v>
      </c>
      <c r="E14" s="170">
        <f t="shared" si="1"/>
        <v>7748276.519525622</v>
      </c>
      <c r="F14" s="170">
        <f t="shared" si="1"/>
        <v>7787017.9021232491</v>
      </c>
      <c r="G14" s="170">
        <f t="shared" si="1"/>
        <v>7825952.9916338641</v>
      </c>
    </row>
    <row r="15" spans="1:7">
      <c r="A15" s="167" t="s">
        <v>379</v>
      </c>
      <c r="B15" s="168">
        <v>0</v>
      </c>
      <c r="C15" s="170">
        <f t="shared" ref="C15:G17" si="2">+B15*1.005</f>
        <v>0</v>
      </c>
      <c r="D15" s="168">
        <v>0</v>
      </c>
      <c r="E15" s="168">
        <v>0</v>
      </c>
      <c r="F15" s="168">
        <v>0</v>
      </c>
      <c r="G15" s="168">
        <v>0</v>
      </c>
    </row>
    <row r="16" spans="1:7">
      <c r="A16" s="167" t="s">
        <v>380</v>
      </c>
      <c r="B16" s="168">
        <v>0</v>
      </c>
      <c r="C16" s="170">
        <f t="shared" si="2"/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>
      <c r="A17" s="167" t="s">
        <v>381</v>
      </c>
      <c r="B17" s="168">
        <v>34579166.859999999</v>
      </c>
      <c r="C17" s="170">
        <f t="shared" si="2"/>
        <v>34752062.694299996</v>
      </c>
      <c r="D17" s="170">
        <f t="shared" si="2"/>
        <v>34925823.007771492</v>
      </c>
      <c r="E17" s="170">
        <f t="shared" si="2"/>
        <v>35100452.122810349</v>
      </c>
      <c r="F17" s="170">
        <f t="shared" si="2"/>
        <v>35275954.383424394</v>
      </c>
      <c r="G17" s="170">
        <f t="shared" si="2"/>
        <v>35452334.155341513</v>
      </c>
    </row>
    <row r="18" spans="1:7">
      <c r="A18" s="167" t="s">
        <v>382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</row>
    <row r="19" spans="1:7">
      <c r="A19" s="171" t="s">
        <v>383</v>
      </c>
      <c r="B19" s="168">
        <v>0</v>
      </c>
      <c r="C19" s="168">
        <v>0</v>
      </c>
      <c r="D19" s="168">
        <v>0</v>
      </c>
      <c r="E19" s="168">
        <v>0</v>
      </c>
      <c r="F19" s="168">
        <v>0</v>
      </c>
      <c r="G19" s="168">
        <v>0</v>
      </c>
    </row>
    <row r="20" spans="1:7">
      <c r="A20" s="167" t="s">
        <v>678</v>
      </c>
      <c r="B20" s="168"/>
      <c r="C20" s="168"/>
      <c r="D20" s="168"/>
      <c r="E20" s="168"/>
      <c r="F20" s="168"/>
      <c r="G20" s="168"/>
    </row>
    <row r="21" spans="1:7">
      <c r="A21" s="172" t="s">
        <v>679</v>
      </c>
      <c r="B21" s="166">
        <f>SUM(B22:B26)</f>
        <v>17416195</v>
      </c>
      <c r="C21" s="166">
        <f t="shared" ref="C21:G21" si="3">SUM(C22:C26)</f>
        <v>17503275.974999998</v>
      </c>
      <c r="D21" s="166">
        <f t="shared" si="3"/>
        <v>17590792.354874995</v>
      </c>
      <c r="E21" s="166">
        <f t="shared" si="3"/>
        <v>17678746.316649366</v>
      </c>
      <c r="F21" s="166">
        <f t="shared" si="3"/>
        <v>17767140.048232611</v>
      </c>
      <c r="G21" s="166">
        <f t="shared" si="3"/>
        <v>17855975.748473771</v>
      </c>
    </row>
    <row r="22" spans="1:7">
      <c r="A22" s="167" t="s">
        <v>385</v>
      </c>
      <c r="B22" s="173">
        <v>0</v>
      </c>
      <c r="C22" s="173">
        <v>0</v>
      </c>
      <c r="D22" s="173">
        <v>0</v>
      </c>
      <c r="E22" s="173">
        <v>0</v>
      </c>
      <c r="F22" s="173">
        <v>0</v>
      </c>
      <c r="G22" s="173">
        <v>0</v>
      </c>
    </row>
    <row r="23" spans="1:7">
      <c r="A23" s="167" t="s">
        <v>386</v>
      </c>
      <c r="B23" s="21">
        <v>17416195</v>
      </c>
      <c r="C23" s="170">
        <f>+B23*1.005</f>
        <v>17503275.974999998</v>
      </c>
      <c r="D23" s="170">
        <f t="shared" ref="D23:G23" si="4">+C23*1.005</f>
        <v>17590792.354874995</v>
      </c>
      <c r="E23" s="170">
        <f t="shared" si="4"/>
        <v>17678746.316649366</v>
      </c>
      <c r="F23" s="170">
        <f t="shared" si="4"/>
        <v>17767140.048232611</v>
      </c>
      <c r="G23" s="170">
        <f t="shared" si="4"/>
        <v>17855975.748473771</v>
      </c>
    </row>
    <row r="24" spans="1:7">
      <c r="A24" s="167" t="s">
        <v>387</v>
      </c>
      <c r="B24" s="173">
        <v>0</v>
      </c>
      <c r="C24" s="173">
        <v>0</v>
      </c>
      <c r="D24" s="173">
        <v>0</v>
      </c>
      <c r="E24" s="173">
        <v>0</v>
      </c>
      <c r="F24" s="173">
        <v>0</v>
      </c>
      <c r="G24" s="173">
        <v>0</v>
      </c>
    </row>
    <row r="25" spans="1:7" ht="30">
      <c r="A25" s="169" t="s">
        <v>388</v>
      </c>
      <c r="B25" s="173">
        <v>0</v>
      </c>
      <c r="C25" s="173">
        <v>0</v>
      </c>
      <c r="D25" s="173">
        <v>0</v>
      </c>
      <c r="E25" s="173">
        <v>0</v>
      </c>
      <c r="F25" s="173">
        <v>0</v>
      </c>
      <c r="G25" s="173">
        <v>0</v>
      </c>
    </row>
    <row r="26" spans="1:7">
      <c r="A26" s="169" t="s">
        <v>389</v>
      </c>
      <c r="B26" s="173">
        <v>0</v>
      </c>
      <c r="C26" s="173">
        <v>0</v>
      </c>
      <c r="D26" s="173">
        <v>0</v>
      </c>
      <c r="E26" s="173">
        <v>0</v>
      </c>
      <c r="F26" s="173">
        <v>0</v>
      </c>
      <c r="G26" s="173">
        <v>0</v>
      </c>
    </row>
    <row r="27" spans="1:7">
      <c r="A27" s="174" t="s">
        <v>678</v>
      </c>
      <c r="B27" s="173"/>
      <c r="C27" s="173"/>
      <c r="D27" s="173"/>
      <c r="E27" s="173"/>
      <c r="F27" s="173"/>
      <c r="G27" s="173"/>
    </row>
    <row r="28" spans="1:7">
      <c r="A28" s="172" t="s">
        <v>680</v>
      </c>
      <c r="B28" s="166">
        <f>SUM(B29)</f>
        <v>0</v>
      </c>
      <c r="C28" s="166">
        <f t="shared" ref="C28:G28" si="5">SUM(C29)</f>
        <v>0</v>
      </c>
      <c r="D28" s="166">
        <f t="shared" si="5"/>
        <v>0</v>
      </c>
      <c r="E28" s="166">
        <f t="shared" si="5"/>
        <v>0</v>
      </c>
      <c r="F28" s="166">
        <f t="shared" si="5"/>
        <v>0</v>
      </c>
      <c r="G28" s="166">
        <f t="shared" si="5"/>
        <v>0</v>
      </c>
    </row>
    <row r="29" spans="1:7">
      <c r="A29" s="167" t="s">
        <v>681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</row>
    <row r="30" spans="1:7">
      <c r="A30" s="175" t="s">
        <v>678</v>
      </c>
      <c r="B30" s="176"/>
      <c r="C30" s="176"/>
      <c r="D30" s="176"/>
      <c r="E30" s="176"/>
      <c r="F30" s="176"/>
      <c r="G30" s="176"/>
    </row>
    <row r="31" spans="1:7" ht="14.45" customHeight="1">
      <c r="A31" s="172" t="s">
        <v>682</v>
      </c>
      <c r="B31" s="166">
        <f>B21+B7+B28</f>
        <v>59628566.859999999</v>
      </c>
      <c r="C31" s="166">
        <f t="shared" ref="C31:G31" si="6">C21+C7+C28</f>
        <v>59926709.694299996</v>
      </c>
      <c r="D31" s="166">
        <f t="shared" si="6"/>
        <v>60226343.242771491</v>
      </c>
      <c r="E31" s="166">
        <f t="shared" si="6"/>
        <v>60527474.958985344</v>
      </c>
      <c r="F31" s="166">
        <f t="shared" si="6"/>
        <v>60830112.333780259</v>
      </c>
      <c r="G31" s="166">
        <f t="shared" si="6"/>
        <v>61134262.895449147</v>
      </c>
    </row>
    <row r="32" spans="1:7" ht="14.45" customHeight="1">
      <c r="A32" s="175"/>
      <c r="B32" s="177"/>
      <c r="C32" s="177"/>
      <c r="D32" s="177"/>
      <c r="E32" s="177"/>
      <c r="F32" s="177"/>
      <c r="G32" s="177"/>
    </row>
    <row r="33" spans="1:7">
      <c r="A33" s="178" t="s">
        <v>166</v>
      </c>
      <c r="B33" s="170"/>
      <c r="C33" s="170"/>
      <c r="D33" s="170"/>
      <c r="E33" s="170"/>
      <c r="F33" s="170"/>
      <c r="G33" s="170"/>
    </row>
    <row r="34" spans="1:7" ht="30">
      <c r="A34" s="179" t="s">
        <v>369</v>
      </c>
      <c r="B34" s="170">
        <v>0</v>
      </c>
      <c r="C34" s="170">
        <v>0</v>
      </c>
      <c r="D34" s="170">
        <v>0</v>
      </c>
      <c r="E34" s="170">
        <v>0</v>
      </c>
      <c r="F34" s="170">
        <v>0</v>
      </c>
      <c r="G34" s="170">
        <v>0</v>
      </c>
    </row>
    <row r="35" spans="1:7" ht="30">
      <c r="A35" s="179" t="s">
        <v>168</v>
      </c>
      <c r="B35" s="170">
        <v>0</v>
      </c>
      <c r="C35" s="170">
        <v>0</v>
      </c>
      <c r="D35" s="170">
        <v>0</v>
      </c>
      <c r="E35" s="170">
        <v>0</v>
      </c>
      <c r="F35" s="170">
        <v>0</v>
      </c>
      <c r="G35" s="170">
        <v>0</v>
      </c>
    </row>
    <row r="36" spans="1:7">
      <c r="A36" s="178" t="s">
        <v>370</v>
      </c>
      <c r="B36" s="180">
        <v>0</v>
      </c>
      <c r="C36" s="180">
        <v>0</v>
      </c>
      <c r="D36" s="180">
        <v>0</v>
      </c>
      <c r="E36" s="180">
        <v>0</v>
      </c>
      <c r="F36" s="180">
        <v>0</v>
      </c>
      <c r="G36" s="180">
        <v>0</v>
      </c>
    </row>
    <row r="37" spans="1:7">
      <c r="A37" s="5"/>
      <c r="B37" s="5"/>
      <c r="C37" s="5"/>
      <c r="D37" s="5"/>
      <c r="E37" s="5"/>
      <c r="F37" s="5"/>
      <c r="G37" s="5"/>
    </row>
    <row r="38" spans="1:7">
      <c r="A38" t="s">
        <v>31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22 B24:G31" xr:uid="{C4350201-EAE2-43C3-A68C-EF82F7CAD244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B809-80AE-4B99-862F-08F11D78FC0A}">
  <sheetPr>
    <outlinePr summaryBelow="0"/>
  </sheetPr>
  <dimension ref="A1:G36"/>
  <sheetViews>
    <sheetView showGridLines="0" zoomScale="75" zoomScaleNormal="75" workbookViewId="0">
      <selection activeCell="D18" sqref="D18"/>
    </sheetView>
  </sheetViews>
  <sheetFormatPr baseColWidth="10" defaultColWidth="11" defaultRowHeight="1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246" t="s">
        <v>683</v>
      </c>
      <c r="B1" s="247"/>
      <c r="C1" s="247"/>
      <c r="D1" s="247"/>
      <c r="E1" s="247"/>
      <c r="F1" s="247"/>
      <c r="G1" s="248"/>
    </row>
    <row r="2" spans="1:7">
      <c r="A2" s="221" t="s">
        <v>674</v>
      </c>
      <c r="B2" s="222"/>
      <c r="C2" s="222"/>
      <c r="D2" s="222"/>
      <c r="E2" s="222"/>
      <c r="F2" s="222"/>
      <c r="G2" s="223"/>
    </row>
    <row r="3" spans="1:7">
      <c r="A3" s="224" t="s">
        <v>684</v>
      </c>
      <c r="B3" s="225"/>
      <c r="C3" s="225"/>
      <c r="D3" s="225"/>
      <c r="E3" s="225"/>
      <c r="F3" s="225"/>
      <c r="G3" s="226"/>
    </row>
    <row r="4" spans="1:7">
      <c r="A4" s="224" t="s">
        <v>2</v>
      </c>
      <c r="B4" s="225"/>
      <c r="C4" s="225"/>
      <c r="D4" s="225"/>
      <c r="E4" s="225"/>
      <c r="F4" s="225"/>
      <c r="G4" s="226"/>
    </row>
    <row r="5" spans="1:7">
      <c r="A5" s="227" t="s">
        <v>676</v>
      </c>
      <c r="B5" s="228"/>
      <c r="C5" s="228"/>
      <c r="D5" s="228"/>
      <c r="E5" s="228"/>
      <c r="F5" s="228"/>
      <c r="G5" s="229"/>
    </row>
    <row r="6" spans="1:7">
      <c r="A6" s="155" t="s">
        <v>63</v>
      </c>
      <c r="B6" s="70">
        <v>2026</v>
      </c>
      <c r="C6" s="73">
        <v>2027</v>
      </c>
      <c r="D6" s="73">
        <v>2028</v>
      </c>
      <c r="E6" s="73">
        <v>2029</v>
      </c>
      <c r="F6" s="73">
        <v>2030</v>
      </c>
      <c r="G6" s="73">
        <v>2031</v>
      </c>
    </row>
    <row r="7" spans="1:7" ht="15.75" customHeight="1">
      <c r="A7" s="25" t="s">
        <v>396</v>
      </c>
      <c r="B7" s="181">
        <f t="shared" ref="B7:G7" si="0">SUM(B8:B16)</f>
        <v>42212371.859999999</v>
      </c>
      <c r="C7" s="182">
        <f t="shared" si="0"/>
        <v>42423433.719299994</v>
      </c>
      <c r="D7" s="181">
        <f t="shared" si="0"/>
        <v>42635550.887896486</v>
      </c>
      <c r="E7" s="182">
        <f t="shared" si="0"/>
        <v>42848728.642335951</v>
      </c>
      <c r="F7" s="181">
        <f t="shared" si="0"/>
        <v>43062972.285547636</v>
      </c>
      <c r="G7" s="181">
        <f t="shared" si="0"/>
        <v>43278287.146975376</v>
      </c>
    </row>
    <row r="8" spans="1:7">
      <c r="A8" s="183" t="s">
        <v>397</v>
      </c>
      <c r="B8" s="184">
        <v>27598212.27</v>
      </c>
      <c r="C8" s="21">
        <f>+B8*1.005</f>
        <v>27736203.331349995</v>
      </c>
      <c r="D8" s="185">
        <f t="shared" ref="D8:G8" si="1">+C8*1.005</f>
        <v>27874884.34800674</v>
      </c>
      <c r="E8" s="21">
        <f t="shared" si="1"/>
        <v>28014258.769746769</v>
      </c>
      <c r="F8" s="185">
        <f t="shared" si="1"/>
        <v>28154330.0635955</v>
      </c>
      <c r="G8" s="185">
        <f t="shared" si="1"/>
        <v>28295101.713913474</v>
      </c>
    </row>
    <row r="9" spans="1:7" ht="15.75" customHeight="1">
      <c r="A9" s="183" t="s">
        <v>398</v>
      </c>
      <c r="B9" s="184">
        <v>1286668.5899999999</v>
      </c>
      <c r="C9" s="21">
        <f t="shared" ref="C9:G16" si="2">+B9*1.005</f>
        <v>1293101.9329499998</v>
      </c>
      <c r="D9" s="185">
        <f t="shared" si="2"/>
        <v>1299567.4426147498</v>
      </c>
      <c r="E9" s="21">
        <f t="shared" si="2"/>
        <v>1306065.2798278234</v>
      </c>
      <c r="F9" s="185">
        <f t="shared" si="2"/>
        <v>1312595.6062269623</v>
      </c>
      <c r="G9" s="185">
        <f t="shared" si="2"/>
        <v>1319158.584258097</v>
      </c>
    </row>
    <row r="10" spans="1:7">
      <c r="A10" s="183" t="s">
        <v>399</v>
      </c>
      <c r="B10" s="184">
        <v>11090175.999999998</v>
      </c>
      <c r="C10" s="21">
        <f t="shared" si="2"/>
        <v>11145626.879999997</v>
      </c>
      <c r="D10" s="185">
        <f t="shared" si="2"/>
        <v>11201355.014399996</v>
      </c>
      <c r="E10" s="21">
        <f t="shared" si="2"/>
        <v>11257361.789471995</v>
      </c>
      <c r="F10" s="185">
        <f t="shared" si="2"/>
        <v>11313648.598419353</v>
      </c>
      <c r="G10" s="185">
        <f t="shared" si="2"/>
        <v>11370216.841411449</v>
      </c>
    </row>
    <row r="11" spans="1:7">
      <c r="A11" s="183" t="s">
        <v>400</v>
      </c>
      <c r="B11" s="184">
        <v>943440</v>
      </c>
      <c r="C11" s="21">
        <f t="shared" si="2"/>
        <v>948157.2</v>
      </c>
      <c r="D11" s="185">
        <f t="shared" si="2"/>
        <v>952897.9859999998</v>
      </c>
      <c r="E11" s="21">
        <f t="shared" si="2"/>
        <v>957662.47592999972</v>
      </c>
      <c r="F11" s="185">
        <f t="shared" si="2"/>
        <v>962450.78830964956</v>
      </c>
      <c r="G11" s="185">
        <f t="shared" si="2"/>
        <v>967263.04225119774</v>
      </c>
    </row>
    <row r="12" spans="1:7">
      <c r="A12" s="183" t="s">
        <v>401</v>
      </c>
      <c r="B12" s="184">
        <v>1293875</v>
      </c>
      <c r="C12" s="21">
        <f t="shared" si="2"/>
        <v>1300344.3749999998</v>
      </c>
      <c r="D12" s="185">
        <f t="shared" si="2"/>
        <v>1306846.0968749996</v>
      </c>
      <c r="E12" s="21">
        <f t="shared" si="2"/>
        <v>1313380.3273593744</v>
      </c>
      <c r="F12" s="185">
        <f t="shared" si="2"/>
        <v>1319947.2289961712</v>
      </c>
      <c r="G12" s="185">
        <f t="shared" si="2"/>
        <v>1326546.9651411518</v>
      </c>
    </row>
    <row r="13" spans="1:7">
      <c r="A13" s="183" t="s">
        <v>402</v>
      </c>
      <c r="B13" s="184">
        <v>0</v>
      </c>
      <c r="C13" s="21">
        <f t="shared" si="2"/>
        <v>0</v>
      </c>
      <c r="D13" s="185">
        <f t="shared" si="2"/>
        <v>0</v>
      </c>
      <c r="E13" s="21">
        <f t="shared" si="2"/>
        <v>0</v>
      </c>
      <c r="F13" s="185">
        <f t="shared" si="2"/>
        <v>0</v>
      </c>
      <c r="G13" s="185">
        <f t="shared" si="2"/>
        <v>0</v>
      </c>
    </row>
    <row r="14" spans="1:7">
      <c r="A14" s="186" t="s">
        <v>403</v>
      </c>
      <c r="B14" s="184">
        <v>0</v>
      </c>
      <c r="C14" s="21">
        <f t="shared" si="2"/>
        <v>0</v>
      </c>
      <c r="D14" s="185">
        <f t="shared" si="2"/>
        <v>0</v>
      </c>
      <c r="E14" s="21">
        <f t="shared" si="2"/>
        <v>0</v>
      </c>
      <c r="F14" s="185">
        <f t="shared" si="2"/>
        <v>0</v>
      </c>
      <c r="G14" s="185">
        <f t="shared" si="2"/>
        <v>0</v>
      </c>
    </row>
    <row r="15" spans="1:7">
      <c r="A15" s="183" t="s">
        <v>404</v>
      </c>
      <c r="B15" s="184">
        <v>0</v>
      </c>
      <c r="C15" s="21">
        <f t="shared" si="2"/>
        <v>0</v>
      </c>
      <c r="D15" s="185">
        <f t="shared" si="2"/>
        <v>0</v>
      </c>
      <c r="E15" s="21">
        <f t="shared" si="2"/>
        <v>0</v>
      </c>
      <c r="F15" s="185">
        <f t="shared" si="2"/>
        <v>0</v>
      </c>
      <c r="G15" s="185">
        <f t="shared" si="2"/>
        <v>0</v>
      </c>
    </row>
    <row r="16" spans="1:7">
      <c r="A16" s="183" t="s">
        <v>405</v>
      </c>
      <c r="B16" s="184">
        <v>0</v>
      </c>
      <c r="C16" s="21">
        <f t="shared" si="2"/>
        <v>0</v>
      </c>
      <c r="D16" s="185">
        <f t="shared" si="2"/>
        <v>0</v>
      </c>
      <c r="E16" s="21">
        <f t="shared" si="2"/>
        <v>0</v>
      </c>
      <c r="F16" s="185">
        <f t="shared" si="2"/>
        <v>0</v>
      </c>
      <c r="G16" s="185">
        <f t="shared" si="2"/>
        <v>0</v>
      </c>
    </row>
    <row r="17" spans="1:7">
      <c r="A17" s="183"/>
      <c r="B17" s="184"/>
      <c r="C17" s="187"/>
      <c r="D17" s="184"/>
      <c r="E17" s="188"/>
      <c r="F17" s="184"/>
      <c r="G17" s="184"/>
    </row>
    <row r="18" spans="1:7">
      <c r="A18" s="189" t="s">
        <v>406</v>
      </c>
      <c r="B18" s="190">
        <f>SUM(B19:B27)</f>
        <v>17416195</v>
      </c>
      <c r="C18" s="182">
        <f t="shared" ref="C18:G18" si="3">SUM(C19:C27)</f>
        <v>17503275.974999998</v>
      </c>
      <c r="D18" s="190">
        <f t="shared" si="3"/>
        <v>17590792.354874995</v>
      </c>
      <c r="E18" s="182">
        <f t="shared" si="3"/>
        <v>17678746.316649366</v>
      </c>
      <c r="F18" s="190">
        <f t="shared" si="3"/>
        <v>17767140.048232611</v>
      </c>
      <c r="G18" s="190">
        <f t="shared" si="3"/>
        <v>17855975.748473771</v>
      </c>
    </row>
    <row r="19" spans="1:7">
      <c r="A19" s="183" t="s">
        <v>397</v>
      </c>
      <c r="B19" s="191">
        <v>17394358.98</v>
      </c>
      <c r="C19" s="21">
        <f>+B19*1.005</f>
        <v>17481330.774899997</v>
      </c>
      <c r="D19" s="185">
        <f t="shared" ref="D19:G19" si="4">+C19*1.005</f>
        <v>17568737.428774495</v>
      </c>
      <c r="E19" s="21">
        <f t="shared" si="4"/>
        <v>17656581.115918364</v>
      </c>
      <c r="F19" s="185">
        <f t="shared" si="4"/>
        <v>17744864.021497954</v>
      </c>
      <c r="G19" s="185">
        <f t="shared" si="4"/>
        <v>17833588.34160544</v>
      </c>
    </row>
    <row r="20" spans="1:7">
      <c r="A20" s="183" t="s">
        <v>398</v>
      </c>
      <c r="B20" s="191">
        <v>21836.02</v>
      </c>
      <c r="C20" s="21">
        <f t="shared" ref="C20:G27" si="5">+B20*1.005</f>
        <v>21945.200099999998</v>
      </c>
      <c r="D20" s="185">
        <f t="shared" si="5"/>
        <v>22054.926100499997</v>
      </c>
      <c r="E20" s="21">
        <f t="shared" si="5"/>
        <v>22165.200731002496</v>
      </c>
      <c r="F20" s="185">
        <f t="shared" si="5"/>
        <v>22276.026734657506</v>
      </c>
      <c r="G20" s="185">
        <f t="shared" si="5"/>
        <v>22387.406868330792</v>
      </c>
    </row>
    <row r="21" spans="1:7">
      <c r="A21" s="183" t="s">
        <v>399</v>
      </c>
      <c r="B21" s="191">
        <v>0</v>
      </c>
      <c r="C21" s="21">
        <f t="shared" si="5"/>
        <v>0</v>
      </c>
      <c r="D21" s="185">
        <f t="shared" si="5"/>
        <v>0</v>
      </c>
      <c r="E21" s="21">
        <f t="shared" si="5"/>
        <v>0</v>
      </c>
      <c r="F21" s="185">
        <f t="shared" si="5"/>
        <v>0</v>
      </c>
      <c r="G21" s="185">
        <f t="shared" si="5"/>
        <v>0</v>
      </c>
    </row>
    <row r="22" spans="1:7">
      <c r="A22" s="183" t="s">
        <v>400</v>
      </c>
      <c r="B22" s="191">
        <v>0</v>
      </c>
      <c r="C22" s="21">
        <f t="shared" si="5"/>
        <v>0</v>
      </c>
      <c r="D22" s="185">
        <f t="shared" si="5"/>
        <v>0</v>
      </c>
      <c r="E22" s="21">
        <f t="shared" si="5"/>
        <v>0</v>
      </c>
      <c r="F22" s="185">
        <f t="shared" si="5"/>
        <v>0</v>
      </c>
      <c r="G22" s="185">
        <f t="shared" si="5"/>
        <v>0</v>
      </c>
    </row>
    <row r="23" spans="1:7">
      <c r="A23" s="186" t="s">
        <v>401</v>
      </c>
      <c r="B23" s="191">
        <v>0</v>
      </c>
      <c r="C23" s="21">
        <f t="shared" si="5"/>
        <v>0</v>
      </c>
      <c r="D23" s="185">
        <f t="shared" si="5"/>
        <v>0</v>
      </c>
      <c r="E23" s="21">
        <f t="shared" si="5"/>
        <v>0</v>
      </c>
      <c r="F23" s="185">
        <f t="shared" si="5"/>
        <v>0</v>
      </c>
      <c r="G23" s="185">
        <f t="shared" si="5"/>
        <v>0</v>
      </c>
    </row>
    <row r="24" spans="1:7">
      <c r="A24" s="186" t="s">
        <v>402</v>
      </c>
      <c r="B24" s="191">
        <v>0</v>
      </c>
      <c r="C24" s="21">
        <f t="shared" si="5"/>
        <v>0</v>
      </c>
      <c r="D24" s="185">
        <f t="shared" si="5"/>
        <v>0</v>
      </c>
      <c r="E24" s="21">
        <f t="shared" si="5"/>
        <v>0</v>
      </c>
      <c r="F24" s="185">
        <f t="shared" si="5"/>
        <v>0</v>
      </c>
      <c r="G24" s="185">
        <f t="shared" si="5"/>
        <v>0</v>
      </c>
    </row>
    <row r="25" spans="1:7">
      <c r="A25" s="186" t="s">
        <v>403</v>
      </c>
      <c r="B25" s="191">
        <v>0</v>
      </c>
      <c r="C25" s="21">
        <f t="shared" si="5"/>
        <v>0</v>
      </c>
      <c r="D25" s="185">
        <f t="shared" si="5"/>
        <v>0</v>
      </c>
      <c r="E25" s="21">
        <f t="shared" si="5"/>
        <v>0</v>
      </c>
      <c r="F25" s="185">
        <f t="shared" si="5"/>
        <v>0</v>
      </c>
      <c r="G25" s="185">
        <f t="shared" si="5"/>
        <v>0</v>
      </c>
    </row>
    <row r="26" spans="1:7">
      <c r="A26" s="186" t="s">
        <v>407</v>
      </c>
      <c r="B26" s="191">
        <v>0</v>
      </c>
      <c r="C26" s="21">
        <f t="shared" si="5"/>
        <v>0</v>
      </c>
      <c r="D26" s="185">
        <f t="shared" si="5"/>
        <v>0</v>
      </c>
      <c r="E26" s="21">
        <f t="shared" si="5"/>
        <v>0</v>
      </c>
      <c r="F26" s="185">
        <f t="shared" si="5"/>
        <v>0</v>
      </c>
      <c r="G26" s="185">
        <f t="shared" si="5"/>
        <v>0</v>
      </c>
    </row>
    <row r="27" spans="1:7">
      <c r="A27" s="186" t="s">
        <v>405</v>
      </c>
      <c r="B27" s="191">
        <v>0</v>
      </c>
      <c r="C27" s="21">
        <f t="shared" si="5"/>
        <v>0</v>
      </c>
      <c r="D27" s="185">
        <f t="shared" si="5"/>
        <v>0</v>
      </c>
      <c r="E27" s="21">
        <f t="shared" si="5"/>
        <v>0</v>
      </c>
      <c r="F27" s="185">
        <f t="shared" si="5"/>
        <v>0</v>
      </c>
      <c r="G27" s="185">
        <f t="shared" si="5"/>
        <v>0</v>
      </c>
    </row>
    <row r="28" spans="1:7">
      <c r="A28" s="192" t="s">
        <v>678</v>
      </c>
      <c r="B28" s="193"/>
      <c r="C28" s="194"/>
      <c r="D28" s="193"/>
      <c r="E28" s="194"/>
      <c r="F28" s="193"/>
      <c r="G28" s="193"/>
    </row>
    <row r="29" spans="1:7" ht="14.45" customHeight="1">
      <c r="A29" s="189" t="s">
        <v>685</v>
      </c>
      <c r="B29" s="190">
        <f>B18+B7</f>
        <v>59628566.859999999</v>
      </c>
      <c r="C29" s="182">
        <f t="shared" ref="C29:G29" si="6">C18+C7</f>
        <v>59926709.694299996</v>
      </c>
      <c r="D29" s="190">
        <f t="shared" si="6"/>
        <v>60226343.242771477</v>
      </c>
      <c r="E29" s="182">
        <f t="shared" si="6"/>
        <v>60527474.958985314</v>
      </c>
      <c r="F29" s="190">
        <f t="shared" si="6"/>
        <v>60830112.333780244</v>
      </c>
      <c r="G29" s="190">
        <f t="shared" si="6"/>
        <v>61134262.895449147</v>
      </c>
    </row>
    <row r="30" spans="1:7">
      <c r="A30" s="5"/>
      <c r="B30" s="5"/>
      <c r="C30" s="195"/>
      <c r="D30" s="5"/>
      <c r="E30" s="196"/>
      <c r="F30" s="5"/>
      <c r="G30" s="5"/>
    </row>
    <row r="31" spans="1:7">
      <c r="A31" t="s">
        <v>31</v>
      </c>
    </row>
    <row r="35" spans="3:3">
      <c r="C35" s="197"/>
    </row>
    <row r="36" spans="3:3">
      <c r="C36" s="2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B29 C18:G18 C28:G29" xr:uid="{048AE0F6-D4DB-4989-8572-3C11705BBFE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topLeftCell="B1" zoomScaleNormal="100" workbookViewId="0"/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12" t="s">
        <v>371</v>
      </c>
    </row>
    <row r="2" spans="1:7">
      <c r="A2" s="221" t="s">
        <v>672</v>
      </c>
      <c r="B2" s="222"/>
      <c r="C2" s="222"/>
      <c r="D2" s="222"/>
      <c r="E2" s="222"/>
      <c r="F2" s="222"/>
      <c r="G2" s="223"/>
    </row>
    <row r="3" spans="1:7">
      <c r="A3" s="224" t="s">
        <v>368</v>
      </c>
      <c r="B3" s="225"/>
      <c r="C3" s="225"/>
      <c r="D3" s="225"/>
      <c r="E3" s="225"/>
      <c r="F3" s="225"/>
      <c r="G3" s="226"/>
    </row>
    <row r="4" spans="1:7">
      <c r="A4" s="227" t="s">
        <v>2</v>
      </c>
      <c r="B4" s="228"/>
      <c r="C4" s="228"/>
      <c r="D4" s="228"/>
      <c r="E4" s="228"/>
      <c r="F4" s="228"/>
      <c r="G4" s="229"/>
    </row>
    <row r="5" spans="1:7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>
      <c r="A6" s="25" t="s">
        <v>529</v>
      </c>
      <c r="B6" s="147">
        <f>SUM(B7:B18)</f>
        <v>43133889.509999998</v>
      </c>
      <c r="C6" s="147">
        <f t="shared" ref="C6:G6" si="0">SUM(C7:C18)</f>
        <v>44979576.850000001</v>
      </c>
      <c r="D6" s="147">
        <f t="shared" si="0"/>
        <v>48201049.899999999</v>
      </c>
      <c r="E6" s="147">
        <f t="shared" si="0"/>
        <v>43530746.269999996</v>
      </c>
      <c r="F6" s="147">
        <f t="shared" si="0"/>
        <v>45752964.730000004</v>
      </c>
      <c r="G6" s="147">
        <f t="shared" si="0"/>
        <v>43576934.979999997</v>
      </c>
    </row>
    <row r="7" spans="1:7">
      <c r="A7" s="65" t="s">
        <v>372</v>
      </c>
      <c r="B7" s="165">
        <v>0</v>
      </c>
      <c r="C7" s="165">
        <v>0</v>
      </c>
      <c r="D7" s="165">
        <v>0</v>
      </c>
      <c r="E7" s="165">
        <v>0</v>
      </c>
      <c r="F7" s="165">
        <v>0</v>
      </c>
      <c r="G7" s="165">
        <v>0</v>
      </c>
    </row>
    <row r="8" spans="1:7">
      <c r="A8" s="65" t="s">
        <v>373</v>
      </c>
      <c r="B8" s="165">
        <v>0</v>
      </c>
      <c r="C8" s="165">
        <v>0</v>
      </c>
      <c r="D8" s="165">
        <v>0</v>
      </c>
      <c r="E8" s="165">
        <v>0</v>
      </c>
      <c r="F8" s="165">
        <v>0</v>
      </c>
      <c r="G8" s="165">
        <v>0</v>
      </c>
    </row>
    <row r="9" spans="1:7">
      <c r="A9" s="65" t="s">
        <v>374</v>
      </c>
      <c r="B9" s="165">
        <v>0</v>
      </c>
      <c r="C9" s="165">
        <v>0</v>
      </c>
      <c r="D9" s="165">
        <v>0</v>
      </c>
      <c r="E9" s="165">
        <v>0</v>
      </c>
      <c r="F9" s="165">
        <v>0</v>
      </c>
      <c r="G9" s="165">
        <v>0</v>
      </c>
    </row>
    <row r="10" spans="1:7">
      <c r="A10" s="65" t="s">
        <v>375</v>
      </c>
      <c r="B10" s="165">
        <v>0</v>
      </c>
      <c r="C10" s="165">
        <v>0</v>
      </c>
      <c r="D10" s="165">
        <v>0</v>
      </c>
      <c r="E10" s="165">
        <v>0</v>
      </c>
      <c r="F10" s="165">
        <v>0</v>
      </c>
      <c r="G10" s="165">
        <v>0</v>
      </c>
    </row>
    <row r="11" spans="1:7">
      <c r="A11" s="65" t="s">
        <v>376</v>
      </c>
      <c r="B11" s="165">
        <v>0</v>
      </c>
      <c r="C11" s="165">
        <v>0</v>
      </c>
      <c r="D11" s="165">
        <v>0</v>
      </c>
      <c r="E11" s="165">
        <v>0</v>
      </c>
      <c r="F11" s="165">
        <v>0</v>
      </c>
      <c r="G11" s="165">
        <v>0</v>
      </c>
    </row>
    <row r="12" spans="1:7">
      <c r="A12" s="65" t="s">
        <v>377</v>
      </c>
      <c r="B12" s="165">
        <v>0</v>
      </c>
      <c r="C12" s="165">
        <v>0</v>
      </c>
      <c r="D12" s="165">
        <v>0</v>
      </c>
      <c r="E12" s="165">
        <v>0</v>
      </c>
      <c r="F12" s="165">
        <v>0</v>
      </c>
      <c r="G12" s="165">
        <v>0</v>
      </c>
    </row>
    <row r="13" spans="1:7">
      <c r="A13" s="65" t="s">
        <v>378</v>
      </c>
      <c r="B13" s="165">
        <v>7763378.8200000003</v>
      </c>
      <c r="C13" s="165">
        <v>8119257.3200000003</v>
      </c>
      <c r="D13" s="165">
        <v>8142848.1100000003</v>
      </c>
      <c r="E13" s="165">
        <v>7009110.2300000004</v>
      </c>
      <c r="F13" s="165">
        <v>8011867.8099999996</v>
      </c>
      <c r="G13" s="165">
        <v>8935268.1199999992</v>
      </c>
    </row>
    <row r="14" spans="1:7">
      <c r="A14" s="65" t="s">
        <v>379</v>
      </c>
      <c r="B14" s="165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</row>
    <row r="15" spans="1:7">
      <c r="A15" s="65" t="s">
        <v>380</v>
      </c>
      <c r="B15" s="165">
        <v>0</v>
      </c>
      <c r="C15" s="165">
        <v>0</v>
      </c>
      <c r="D15" s="165">
        <v>0</v>
      </c>
      <c r="E15" s="165">
        <v>0</v>
      </c>
      <c r="F15" s="165">
        <v>0</v>
      </c>
      <c r="G15" s="165">
        <v>0</v>
      </c>
    </row>
    <row r="16" spans="1:7">
      <c r="A16" s="65" t="s">
        <v>381</v>
      </c>
      <c r="B16" s="165">
        <v>35370510.689999998</v>
      </c>
      <c r="C16" s="165">
        <v>36860319.530000001</v>
      </c>
      <c r="D16" s="165">
        <v>40058201.789999999</v>
      </c>
      <c r="E16" s="165">
        <v>36521636.039999999</v>
      </c>
      <c r="F16" s="165">
        <v>37741096.920000002</v>
      </c>
      <c r="G16" s="165">
        <v>34641666.859999999</v>
      </c>
    </row>
    <row r="17" spans="1:7">
      <c r="A17" s="65" t="s">
        <v>382</v>
      </c>
      <c r="B17" s="165">
        <v>0</v>
      </c>
      <c r="C17" s="165">
        <v>0</v>
      </c>
      <c r="D17" s="165">
        <v>0</v>
      </c>
      <c r="E17" s="165">
        <v>0</v>
      </c>
      <c r="F17" s="165">
        <v>0</v>
      </c>
      <c r="G17" s="165">
        <v>0</v>
      </c>
    </row>
    <row r="18" spans="1:7">
      <c r="A18" s="65" t="s">
        <v>383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8"/>
      <c r="B19" s="145"/>
      <c r="C19" s="145"/>
      <c r="D19" s="145"/>
      <c r="E19" s="145"/>
      <c r="F19" s="145"/>
      <c r="G19" s="145"/>
    </row>
    <row r="20" spans="1:7">
      <c r="A20" s="67" t="s">
        <v>384</v>
      </c>
      <c r="B20" s="146">
        <f>SUM(B21:B25)</f>
        <v>23594326.399999999</v>
      </c>
      <c r="C20" s="146">
        <f t="shared" ref="C20:F20" si="1">SUM(C21:C25)</f>
        <v>17555738.829999998</v>
      </c>
      <c r="D20" s="146">
        <f t="shared" si="1"/>
        <v>17082578.449999999</v>
      </c>
      <c r="E20" s="146">
        <f t="shared" si="1"/>
        <v>40093322.219999999</v>
      </c>
      <c r="F20" s="146">
        <f t="shared" si="1"/>
        <v>18827557.690000001</v>
      </c>
      <c r="G20" s="146">
        <f>SUM(G21:G25)</f>
        <v>17422744.390000001</v>
      </c>
    </row>
    <row r="21" spans="1:7">
      <c r="A21" s="65" t="s">
        <v>385</v>
      </c>
      <c r="B21" s="144">
        <v>6908784</v>
      </c>
      <c r="C21" s="144">
        <v>0</v>
      </c>
      <c r="D21" s="144">
        <v>0</v>
      </c>
      <c r="E21" s="144">
        <v>21963699.670000002</v>
      </c>
      <c r="F21" s="144">
        <v>0</v>
      </c>
      <c r="G21" s="144">
        <v>0</v>
      </c>
    </row>
    <row r="22" spans="1:7">
      <c r="A22" s="65" t="s">
        <v>386</v>
      </c>
      <c r="B22" s="144">
        <v>16685542.4</v>
      </c>
      <c r="C22" s="144">
        <v>17555738.829999998</v>
      </c>
      <c r="D22" s="144">
        <v>17082578.449999999</v>
      </c>
      <c r="E22" s="144">
        <v>18129622.550000001</v>
      </c>
      <c r="F22" s="144">
        <v>18827557.690000001</v>
      </c>
      <c r="G22" s="144">
        <v>17422744.390000001</v>
      </c>
    </row>
    <row r="23" spans="1:7">
      <c r="A23" s="65" t="s">
        <v>387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388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389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8"/>
      <c r="B26" s="145"/>
      <c r="C26" s="145"/>
      <c r="D26" s="145"/>
      <c r="E26" s="145"/>
      <c r="F26" s="145"/>
      <c r="G26" s="145"/>
    </row>
    <row r="27" spans="1:7">
      <c r="A27" s="67" t="s">
        <v>390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>
      <c r="A28" s="65" t="s">
        <v>164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>
      <c r="A29" s="68"/>
      <c r="B29" s="145"/>
      <c r="C29" s="145"/>
      <c r="D29" s="145"/>
      <c r="E29" s="145"/>
      <c r="F29" s="145"/>
      <c r="G29" s="145"/>
    </row>
    <row r="30" spans="1:7">
      <c r="A30" s="67" t="s">
        <v>391</v>
      </c>
      <c r="B30" s="146">
        <f t="shared" ref="B30:G30" si="3">B6+B20+B27</f>
        <v>66728215.909999996</v>
      </c>
      <c r="C30" s="146">
        <f t="shared" si="3"/>
        <v>62535315.68</v>
      </c>
      <c r="D30" s="146">
        <f t="shared" si="3"/>
        <v>65283628.349999994</v>
      </c>
      <c r="E30" s="146">
        <f t="shared" si="3"/>
        <v>83624068.489999995</v>
      </c>
      <c r="F30" s="146">
        <f t="shared" si="3"/>
        <v>64580522.420000002</v>
      </c>
      <c r="G30" s="146">
        <f t="shared" si="3"/>
        <v>60999679.369999997</v>
      </c>
    </row>
    <row r="31" spans="1:7">
      <c r="A31" s="68"/>
      <c r="B31" s="145"/>
      <c r="C31" s="145"/>
      <c r="D31" s="145"/>
      <c r="E31" s="145"/>
      <c r="F31" s="145"/>
      <c r="G31" s="145"/>
    </row>
    <row r="32" spans="1:7">
      <c r="A32" s="67" t="s">
        <v>166</v>
      </c>
      <c r="B32" s="145"/>
      <c r="C32" s="145"/>
      <c r="D32" s="145"/>
      <c r="E32" s="145"/>
      <c r="F32" s="145"/>
      <c r="G32" s="145"/>
    </row>
    <row r="33" spans="1:7">
      <c r="A33" s="128" t="s">
        <v>369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>
      <c r="A34" s="128" t="s">
        <v>530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>
      <c r="A35" s="67" t="s">
        <v>370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>
      <c r="A36" s="10"/>
      <c r="B36" s="10"/>
      <c r="C36" s="10"/>
      <c r="D36" s="10"/>
      <c r="E36" s="10"/>
      <c r="F36" s="10"/>
      <c r="G36" s="10"/>
    </row>
    <row r="38" spans="1:7">
      <c r="A38" t="s">
        <v>392</v>
      </c>
    </row>
    <row r="39" spans="1:7">
      <c r="A39" t="s">
        <v>393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topLeftCell="B1" zoomScaleNormal="100" workbookViewId="0"/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394</v>
      </c>
    </row>
    <row r="2" spans="1:7">
      <c r="A2" s="221" t="s">
        <v>672</v>
      </c>
      <c r="B2" s="222"/>
      <c r="C2" s="222"/>
      <c r="D2" s="222"/>
      <c r="E2" s="222"/>
      <c r="F2" s="222"/>
      <c r="G2" s="223"/>
    </row>
    <row r="3" spans="1:7">
      <c r="A3" s="224" t="s">
        <v>395</v>
      </c>
      <c r="B3" s="225"/>
      <c r="C3" s="225"/>
      <c r="D3" s="225"/>
      <c r="E3" s="225"/>
      <c r="F3" s="225"/>
      <c r="G3" s="226"/>
    </row>
    <row r="4" spans="1:7">
      <c r="A4" s="227" t="s">
        <v>2</v>
      </c>
      <c r="B4" s="228"/>
      <c r="C4" s="228"/>
      <c r="D4" s="228"/>
      <c r="E4" s="228"/>
      <c r="F4" s="228"/>
      <c r="G4" s="229"/>
    </row>
    <row r="5" spans="1:7">
      <c r="A5" s="155" t="s">
        <v>531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>
      <c r="A6" s="25" t="s">
        <v>396</v>
      </c>
      <c r="B6" s="149">
        <f t="shared" ref="B6:G6" si="0">SUM(B7:B15)</f>
        <v>41770449.909999989</v>
      </c>
      <c r="C6" s="149">
        <f t="shared" si="0"/>
        <v>41107422.939999998</v>
      </c>
      <c r="D6" s="149">
        <f t="shared" si="0"/>
        <v>42614002.760000005</v>
      </c>
      <c r="E6" s="149">
        <f t="shared" si="0"/>
        <v>41177492.93</v>
      </c>
      <c r="F6" s="149">
        <f t="shared" si="0"/>
        <v>40707309.93</v>
      </c>
      <c r="G6" s="149">
        <f t="shared" si="0"/>
        <v>41990928.240000002</v>
      </c>
    </row>
    <row r="7" spans="1:7">
      <c r="A7" s="65" t="s">
        <v>397</v>
      </c>
      <c r="B7" s="144">
        <v>33112669.739999998</v>
      </c>
      <c r="C7" s="144">
        <v>32781707.870000001</v>
      </c>
      <c r="D7" s="144">
        <v>34562848.100000001</v>
      </c>
      <c r="E7" s="144">
        <v>27204732.440000001</v>
      </c>
      <c r="F7" s="144">
        <v>26062823.239999998</v>
      </c>
      <c r="G7" s="144">
        <v>26500080.149999999</v>
      </c>
    </row>
    <row r="8" spans="1:7">
      <c r="A8" s="65" t="s">
        <v>398</v>
      </c>
      <c r="B8" s="144">
        <v>861162.23</v>
      </c>
      <c r="C8" s="144">
        <v>1158197.43</v>
      </c>
      <c r="D8" s="144">
        <v>852922</v>
      </c>
      <c r="E8" s="144">
        <v>1803371.56</v>
      </c>
      <c r="F8" s="144">
        <v>2263563.7599999998</v>
      </c>
      <c r="G8" s="144">
        <v>1153354.6599999999</v>
      </c>
    </row>
    <row r="9" spans="1:7">
      <c r="A9" s="65" t="s">
        <v>399</v>
      </c>
      <c r="B9" s="144">
        <v>5638961.7699999996</v>
      </c>
      <c r="C9" s="144">
        <v>5293794.34</v>
      </c>
      <c r="D9" s="144">
        <v>6203125.1299999999</v>
      </c>
      <c r="E9" s="144">
        <v>9718219.3200000003</v>
      </c>
      <c r="F9" s="144">
        <v>11023356.619999999</v>
      </c>
      <c r="G9" s="144">
        <v>10971350</v>
      </c>
    </row>
    <row r="10" spans="1:7">
      <c r="A10" s="65" t="s">
        <v>400</v>
      </c>
      <c r="B10" s="144">
        <v>432936.3</v>
      </c>
      <c r="C10" s="144">
        <v>263446.53000000003</v>
      </c>
      <c r="D10" s="144">
        <v>843458.49</v>
      </c>
      <c r="E10" s="144">
        <v>1203121.74</v>
      </c>
      <c r="F10" s="144">
        <v>864226.77</v>
      </c>
      <c r="G10" s="144">
        <v>876980.43</v>
      </c>
    </row>
    <row r="11" spans="1:7">
      <c r="A11" s="65" t="s">
        <v>401</v>
      </c>
      <c r="B11" s="144">
        <v>558009.72</v>
      </c>
      <c r="C11" s="144">
        <v>867451.8</v>
      </c>
      <c r="D11" s="144">
        <v>151649.04</v>
      </c>
      <c r="E11" s="144">
        <v>1248047.8700000001</v>
      </c>
      <c r="F11" s="144">
        <v>493339.54</v>
      </c>
      <c r="G11" s="144">
        <v>2489163</v>
      </c>
    </row>
    <row r="12" spans="1:7">
      <c r="A12" s="65" t="s">
        <v>402</v>
      </c>
      <c r="B12" s="144">
        <v>1166710.1499999999</v>
      </c>
      <c r="C12" s="144">
        <v>742824.97</v>
      </c>
      <c r="D12" s="144">
        <v>0</v>
      </c>
      <c r="E12" s="144">
        <v>0</v>
      </c>
      <c r="F12" s="144">
        <v>0</v>
      </c>
      <c r="G12" s="144">
        <v>0</v>
      </c>
    </row>
    <row r="13" spans="1:7">
      <c r="A13" s="65" t="s">
        <v>403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>
      <c r="A14" s="65" t="s">
        <v>404</v>
      </c>
      <c r="B14" s="144">
        <v>0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</row>
    <row r="15" spans="1:7">
      <c r="A15" s="65" t="s">
        <v>405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>
      <c r="A16" s="68"/>
      <c r="B16" s="150"/>
      <c r="C16" s="150"/>
      <c r="D16" s="150"/>
      <c r="E16" s="150"/>
      <c r="F16" s="150"/>
      <c r="G16" s="150"/>
    </row>
    <row r="17" spans="1:7">
      <c r="A17" s="67" t="s">
        <v>406</v>
      </c>
      <c r="B17" s="149">
        <f t="shared" ref="B17:G17" si="1">SUM(B18:B26)</f>
        <v>20182533.75</v>
      </c>
      <c r="C17" s="149">
        <f t="shared" si="1"/>
        <v>19272012.529999997</v>
      </c>
      <c r="D17" s="149">
        <f t="shared" si="1"/>
        <v>16850410.439999998</v>
      </c>
      <c r="E17" s="149">
        <f t="shared" si="1"/>
        <v>25419672.59</v>
      </c>
      <c r="F17" s="149">
        <f t="shared" si="1"/>
        <v>27393742.810000002</v>
      </c>
      <c r="G17" s="149">
        <f t="shared" si="1"/>
        <v>18126534.57</v>
      </c>
    </row>
    <row r="18" spans="1:7">
      <c r="A18" s="65" t="s">
        <v>397</v>
      </c>
      <c r="B18" s="144">
        <v>11214450.23</v>
      </c>
      <c r="C18" s="144">
        <v>10613481.85</v>
      </c>
      <c r="D18" s="144">
        <v>11437199.18</v>
      </c>
      <c r="E18" s="144">
        <v>16645715.359999999</v>
      </c>
      <c r="F18" s="144">
        <v>16556737.369999999</v>
      </c>
      <c r="G18" s="144">
        <v>17394358.98</v>
      </c>
    </row>
    <row r="19" spans="1:7">
      <c r="A19" s="65" t="s">
        <v>398</v>
      </c>
      <c r="B19" s="144">
        <v>749259.2</v>
      </c>
      <c r="C19" s="144">
        <v>718996.24</v>
      </c>
      <c r="D19" s="144">
        <v>772614.54</v>
      </c>
      <c r="E19" s="144">
        <v>62364.88</v>
      </c>
      <c r="F19" s="144">
        <v>21836</v>
      </c>
      <c r="G19" s="144">
        <v>21836.02</v>
      </c>
    </row>
    <row r="20" spans="1:7">
      <c r="A20" s="65" t="s">
        <v>399</v>
      </c>
      <c r="B20" s="144">
        <v>7120728.3200000003</v>
      </c>
      <c r="C20" s="144">
        <v>5794060.7400000002</v>
      </c>
      <c r="D20" s="144">
        <v>4640596.72</v>
      </c>
      <c r="E20" s="144">
        <v>6645274.54</v>
      </c>
      <c r="F20" s="144">
        <v>1392965.59</v>
      </c>
      <c r="G20" s="144">
        <v>710339.57</v>
      </c>
    </row>
    <row r="21" spans="1:7">
      <c r="A21" s="65" t="s">
        <v>400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401</v>
      </c>
      <c r="B22" s="144">
        <v>1098096</v>
      </c>
      <c r="C22" s="144">
        <v>2145473.7000000002</v>
      </c>
      <c r="D22" s="144">
        <v>0</v>
      </c>
      <c r="E22" s="144">
        <v>2066317.81</v>
      </c>
      <c r="F22" s="144">
        <v>9422203.8499999996</v>
      </c>
      <c r="G22" s="144">
        <v>0</v>
      </c>
    </row>
    <row r="23" spans="1:7">
      <c r="A23" s="65" t="s">
        <v>402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403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407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5" t="s">
        <v>405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>
      <c r="A27" s="68"/>
      <c r="B27" s="150"/>
      <c r="C27" s="150"/>
      <c r="D27" s="150"/>
      <c r="E27" s="150"/>
      <c r="F27" s="150"/>
      <c r="G27" s="150"/>
    </row>
    <row r="28" spans="1:7">
      <c r="A28" s="67" t="s">
        <v>410</v>
      </c>
      <c r="B28" s="149">
        <f t="shared" ref="B28:G28" si="2">B6+B17</f>
        <v>61952983.659999989</v>
      </c>
      <c r="C28" s="149">
        <f t="shared" si="2"/>
        <v>60379435.469999999</v>
      </c>
      <c r="D28" s="149">
        <f t="shared" si="2"/>
        <v>59464413.200000003</v>
      </c>
      <c r="E28" s="149">
        <f t="shared" si="2"/>
        <v>66597165.519999996</v>
      </c>
      <c r="F28" s="149">
        <f t="shared" si="2"/>
        <v>68101052.74000001</v>
      </c>
      <c r="G28" s="149">
        <f t="shared" si="2"/>
        <v>60117462.810000002</v>
      </c>
    </row>
    <row r="29" spans="1:7">
      <c r="A29" s="10"/>
      <c r="B29" s="151"/>
      <c r="C29" s="151"/>
      <c r="D29" s="151"/>
      <c r="E29" s="151"/>
      <c r="F29" s="151"/>
      <c r="G29" s="151"/>
    </row>
    <row r="31" spans="1:7">
      <c r="A31" t="s">
        <v>408</v>
      </c>
    </row>
    <row r="32" spans="1:7">
      <c r="A32" t="s">
        <v>409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8258-D541-4E66-8BFC-691CBE68F0CC}">
  <sheetPr>
    <outlinePr summaryBelow="0"/>
  </sheetPr>
  <dimension ref="A1:F68"/>
  <sheetViews>
    <sheetView showGridLines="0" zoomScale="75" zoomScaleNormal="75" workbookViewId="0">
      <selection activeCell="C18" sqref="C18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>
      <c r="A1" s="246" t="s">
        <v>686</v>
      </c>
      <c r="B1" s="247"/>
      <c r="C1" s="247"/>
      <c r="D1" s="247"/>
      <c r="E1" s="247"/>
      <c r="F1" s="247"/>
    </row>
    <row r="2" spans="1:6">
      <c r="A2" s="221" t="s">
        <v>674</v>
      </c>
      <c r="B2" s="222"/>
      <c r="C2" s="222"/>
      <c r="D2" s="222"/>
      <c r="E2" s="222"/>
      <c r="F2" s="223"/>
    </row>
    <row r="3" spans="1:6">
      <c r="A3" s="224" t="s">
        <v>687</v>
      </c>
      <c r="B3" s="225"/>
      <c r="C3" s="225"/>
      <c r="D3" s="225"/>
      <c r="E3" s="225"/>
      <c r="F3" s="226"/>
    </row>
    <row r="4" spans="1:6" ht="30">
      <c r="A4" s="155" t="s">
        <v>688</v>
      </c>
      <c r="B4" s="70" t="s">
        <v>689</v>
      </c>
      <c r="C4" s="73" t="s">
        <v>690</v>
      </c>
      <c r="D4" s="73" t="s">
        <v>691</v>
      </c>
      <c r="E4" s="73" t="s">
        <v>692</v>
      </c>
      <c r="F4" s="73" t="s">
        <v>693</v>
      </c>
    </row>
    <row r="5" spans="1:6" ht="15.75" customHeight="1">
      <c r="A5" s="198" t="s">
        <v>694</v>
      </c>
      <c r="B5" s="199"/>
      <c r="C5" s="199"/>
      <c r="D5" s="199"/>
      <c r="E5" s="199"/>
      <c r="F5" s="199"/>
    </row>
    <row r="6" spans="1:6" ht="30">
      <c r="A6" s="200" t="s">
        <v>695</v>
      </c>
      <c r="B6" s="201"/>
      <c r="C6" s="201"/>
      <c r="D6" s="201"/>
      <c r="E6" s="201"/>
      <c r="F6" s="201"/>
    </row>
    <row r="7" spans="1:6" ht="15.75" customHeight="1">
      <c r="A7" s="200" t="s">
        <v>696</v>
      </c>
      <c r="B7" s="201"/>
      <c r="C7" s="201"/>
      <c r="D7" s="201"/>
      <c r="E7" s="201"/>
      <c r="F7" s="201"/>
    </row>
    <row r="8" spans="1:6">
      <c r="A8" s="202"/>
      <c r="B8" s="201"/>
      <c r="C8" s="201"/>
      <c r="D8" s="201"/>
      <c r="E8" s="201"/>
      <c r="F8" s="201"/>
    </row>
    <row r="9" spans="1:6">
      <c r="A9" s="203" t="s">
        <v>697</v>
      </c>
      <c r="B9" s="201"/>
      <c r="C9" s="201"/>
      <c r="D9" s="201"/>
      <c r="E9" s="201"/>
      <c r="F9" s="201"/>
    </row>
    <row r="10" spans="1:6">
      <c r="A10" s="200" t="s">
        <v>698</v>
      </c>
      <c r="B10" s="204"/>
      <c r="C10" s="204"/>
      <c r="D10" s="204"/>
      <c r="E10" s="204"/>
      <c r="F10" s="204"/>
    </row>
    <row r="11" spans="1:6">
      <c r="A11" s="205" t="s">
        <v>699</v>
      </c>
      <c r="B11" s="204"/>
      <c r="C11" s="204"/>
      <c r="D11" s="204"/>
      <c r="E11" s="204"/>
      <c r="F11" s="204"/>
    </row>
    <row r="12" spans="1:6">
      <c r="A12" s="205" t="s">
        <v>700</v>
      </c>
      <c r="B12" s="204"/>
      <c r="C12" s="204"/>
      <c r="D12" s="204"/>
      <c r="E12" s="204"/>
      <c r="F12" s="204"/>
    </row>
    <row r="13" spans="1:6">
      <c r="A13" s="205" t="s">
        <v>701</v>
      </c>
      <c r="B13" s="204"/>
      <c r="C13" s="204"/>
      <c r="D13" s="204"/>
      <c r="E13" s="204"/>
      <c r="F13" s="204"/>
    </row>
    <row r="14" spans="1:6">
      <c r="A14" s="200" t="s">
        <v>702</v>
      </c>
      <c r="B14" s="204"/>
      <c r="C14" s="204"/>
      <c r="D14" s="204"/>
      <c r="E14" s="204"/>
      <c r="F14" s="204"/>
    </row>
    <row r="15" spans="1:6">
      <c r="A15" s="205" t="s">
        <v>699</v>
      </c>
      <c r="B15" s="204"/>
      <c r="C15" s="204"/>
      <c r="D15" s="204"/>
      <c r="E15" s="204"/>
      <c r="F15" s="204"/>
    </row>
    <row r="16" spans="1:6">
      <c r="A16" s="205" t="s">
        <v>700</v>
      </c>
      <c r="B16" s="206"/>
      <c r="C16" s="206"/>
      <c r="D16" s="206"/>
      <c r="E16" s="206"/>
      <c r="F16" s="206"/>
    </row>
    <row r="17" spans="1:6">
      <c r="A17" s="205" t="s">
        <v>701</v>
      </c>
      <c r="B17" s="207"/>
      <c r="C17" s="207"/>
      <c r="D17" s="207"/>
      <c r="E17" s="207"/>
      <c r="F17" s="207"/>
    </row>
    <row r="18" spans="1:6">
      <c r="A18" s="200" t="s">
        <v>703</v>
      </c>
      <c r="B18" s="207"/>
      <c r="C18" s="207"/>
      <c r="D18" s="207"/>
      <c r="E18" s="207"/>
      <c r="F18" s="207"/>
    </row>
    <row r="19" spans="1:6">
      <c r="A19" s="200" t="s">
        <v>704</v>
      </c>
      <c r="B19" s="207"/>
      <c r="C19" s="207"/>
      <c r="D19" s="207"/>
      <c r="E19" s="207"/>
      <c r="F19" s="207"/>
    </row>
    <row r="20" spans="1:6">
      <c r="A20" s="200" t="s">
        <v>705</v>
      </c>
      <c r="B20" s="208"/>
      <c r="C20" s="208"/>
      <c r="D20" s="208"/>
      <c r="E20" s="208"/>
      <c r="F20" s="208"/>
    </row>
    <row r="21" spans="1:6">
      <c r="A21" s="200" t="s">
        <v>706</v>
      </c>
      <c r="B21" s="208"/>
      <c r="C21" s="208"/>
      <c r="D21" s="208"/>
      <c r="E21" s="208"/>
      <c r="F21" s="208"/>
    </row>
    <row r="22" spans="1:6">
      <c r="A22" s="200" t="s">
        <v>707</v>
      </c>
      <c r="B22" s="208"/>
      <c r="C22" s="208"/>
      <c r="D22" s="208"/>
      <c r="E22" s="208"/>
      <c r="F22" s="208"/>
    </row>
    <row r="23" spans="1:6">
      <c r="A23" s="200" t="s">
        <v>708</v>
      </c>
      <c r="B23" s="208"/>
      <c r="C23" s="208"/>
      <c r="D23" s="208"/>
      <c r="E23" s="208"/>
      <c r="F23" s="208"/>
    </row>
    <row r="24" spans="1:6">
      <c r="A24" s="200" t="s">
        <v>709</v>
      </c>
      <c r="B24" s="209"/>
      <c r="C24" s="209"/>
      <c r="D24" s="209"/>
      <c r="E24" s="209"/>
      <c r="F24" s="209"/>
    </row>
    <row r="25" spans="1:6">
      <c r="A25" s="200" t="s">
        <v>710</v>
      </c>
      <c r="B25" s="209"/>
      <c r="C25" s="209"/>
      <c r="D25" s="209"/>
      <c r="E25" s="209"/>
      <c r="F25" s="209"/>
    </row>
    <row r="26" spans="1:6">
      <c r="A26" s="202"/>
      <c r="B26" s="210"/>
      <c r="C26" s="210"/>
      <c r="D26" s="210"/>
      <c r="E26" s="210"/>
      <c r="F26" s="210"/>
    </row>
    <row r="27" spans="1:6" ht="14.45" customHeight="1">
      <c r="A27" s="203" t="s">
        <v>711</v>
      </c>
      <c r="B27" s="211"/>
      <c r="C27" s="211"/>
      <c r="D27" s="211"/>
      <c r="E27" s="211"/>
      <c r="F27" s="211"/>
    </row>
    <row r="28" spans="1:6">
      <c r="A28" s="200" t="s">
        <v>712</v>
      </c>
      <c r="B28" s="212"/>
      <c r="C28" s="212"/>
      <c r="D28" s="212"/>
      <c r="E28" s="212"/>
      <c r="F28" s="212"/>
    </row>
    <row r="29" spans="1:6">
      <c r="A29" s="213"/>
      <c r="B29" s="214"/>
      <c r="C29" s="214"/>
      <c r="D29" s="214"/>
      <c r="E29" s="214"/>
      <c r="F29" s="214"/>
    </row>
    <row r="30" spans="1:6">
      <c r="A30" s="215" t="s">
        <v>713</v>
      </c>
      <c r="B30" s="214"/>
      <c r="C30" s="214"/>
      <c r="D30" s="214"/>
      <c r="E30" s="214"/>
      <c r="F30" s="214"/>
    </row>
    <row r="31" spans="1:6">
      <c r="A31" s="216" t="s">
        <v>698</v>
      </c>
      <c r="B31" s="212"/>
      <c r="C31" s="212"/>
      <c r="D31" s="212"/>
      <c r="E31" s="212"/>
      <c r="F31" s="212"/>
    </row>
    <row r="32" spans="1:6">
      <c r="A32" s="216" t="s">
        <v>702</v>
      </c>
      <c r="B32" s="212"/>
      <c r="C32" s="212"/>
      <c r="D32" s="212"/>
      <c r="E32" s="212"/>
      <c r="F32" s="212"/>
    </row>
    <row r="33" spans="1:6">
      <c r="A33" s="216" t="s">
        <v>714</v>
      </c>
      <c r="B33" s="212"/>
      <c r="C33" s="212"/>
      <c r="D33" s="212"/>
      <c r="E33" s="212"/>
      <c r="F33" s="212"/>
    </row>
    <row r="34" spans="1:6">
      <c r="A34" s="213"/>
      <c r="B34" s="214"/>
      <c r="C34" s="214"/>
      <c r="D34" s="214"/>
      <c r="E34" s="214"/>
      <c r="F34" s="214"/>
    </row>
    <row r="35" spans="1:6">
      <c r="A35" s="215" t="s">
        <v>715</v>
      </c>
      <c r="B35" s="214"/>
      <c r="C35" s="214"/>
      <c r="D35" s="214"/>
      <c r="E35" s="214"/>
      <c r="F35" s="214"/>
    </row>
    <row r="36" spans="1:6">
      <c r="A36" s="216" t="s">
        <v>716</v>
      </c>
      <c r="B36" s="214"/>
      <c r="C36" s="214"/>
      <c r="D36" s="214"/>
      <c r="E36" s="214"/>
      <c r="F36" s="214"/>
    </row>
    <row r="37" spans="1:6">
      <c r="A37" s="216" t="s">
        <v>717</v>
      </c>
      <c r="B37" s="214"/>
      <c r="C37" s="214"/>
      <c r="D37" s="214"/>
      <c r="E37" s="214"/>
      <c r="F37" s="214"/>
    </row>
    <row r="38" spans="1:6">
      <c r="A38" s="216" t="s">
        <v>718</v>
      </c>
      <c r="B38" s="214"/>
      <c r="C38" s="214"/>
      <c r="D38" s="214"/>
      <c r="E38" s="214"/>
      <c r="F38" s="214"/>
    </row>
    <row r="39" spans="1:6">
      <c r="A39" s="213"/>
      <c r="B39" s="214"/>
      <c r="C39" s="214"/>
      <c r="D39" s="214"/>
      <c r="E39" s="214"/>
      <c r="F39" s="214"/>
    </row>
    <row r="40" spans="1:6">
      <c r="A40" s="215" t="s">
        <v>719</v>
      </c>
      <c r="B40" s="214"/>
      <c r="C40" s="214"/>
      <c r="D40" s="214"/>
      <c r="E40" s="214"/>
      <c r="F40" s="214"/>
    </row>
    <row r="41" spans="1:6">
      <c r="A41" s="213"/>
      <c r="B41" s="214"/>
      <c r="C41" s="214"/>
      <c r="D41" s="214"/>
      <c r="E41" s="214"/>
      <c r="F41" s="214"/>
    </row>
    <row r="42" spans="1:6">
      <c r="A42" s="215" t="s">
        <v>720</v>
      </c>
      <c r="B42" s="214"/>
      <c r="C42" s="214"/>
      <c r="D42" s="214"/>
      <c r="E42" s="214"/>
      <c r="F42" s="214"/>
    </row>
    <row r="43" spans="1:6">
      <c r="A43" s="216" t="s">
        <v>721</v>
      </c>
      <c r="B43" s="212"/>
      <c r="C43" s="212"/>
      <c r="D43" s="212"/>
      <c r="E43" s="212"/>
      <c r="F43" s="212"/>
    </row>
    <row r="44" spans="1:6">
      <c r="A44" s="216" t="s">
        <v>722</v>
      </c>
      <c r="B44" s="212"/>
      <c r="C44" s="212"/>
      <c r="D44" s="212"/>
      <c r="E44" s="212"/>
      <c r="F44" s="212"/>
    </row>
    <row r="45" spans="1:6">
      <c r="A45" s="216" t="s">
        <v>723</v>
      </c>
      <c r="B45" s="212"/>
      <c r="C45" s="212"/>
      <c r="D45" s="212"/>
      <c r="E45" s="212"/>
      <c r="F45" s="212"/>
    </row>
    <row r="46" spans="1:6">
      <c r="A46" s="213"/>
      <c r="B46" s="214"/>
      <c r="C46" s="214"/>
      <c r="D46" s="214"/>
      <c r="E46" s="214"/>
      <c r="F46" s="214"/>
    </row>
    <row r="47" spans="1:6" ht="30">
      <c r="A47" s="215" t="s">
        <v>724</v>
      </c>
      <c r="B47" s="214"/>
      <c r="C47" s="214"/>
      <c r="D47" s="214"/>
      <c r="E47" s="214"/>
      <c r="F47" s="214"/>
    </row>
    <row r="48" spans="1:6">
      <c r="A48" s="216" t="s">
        <v>722</v>
      </c>
      <c r="B48" s="212"/>
      <c r="C48" s="212"/>
      <c r="D48" s="212"/>
      <c r="E48" s="212"/>
      <c r="F48" s="212"/>
    </row>
    <row r="49" spans="1:6">
      <c r="A49" s="216" t="s">
        <v>723</v>
      </c>
      <c r="B49" s="212"/>
      <c r="C49" s="212"/>
      <c r="D49" s="212"/>
      <c r="E49" s="212"/>
      <c r="F49" s="212"/>
    </row>
    <row r="50" spans="1:6">
      <c r="A50" s="213"/>
      <c r="B50" s="214"/>
      <c r="C50" s="214"/>
      <c r="D50" s="214"/>
      <c r="E50" s="214"/>
      <c r="F50" s="214"/>
    </row>
    <row r="51" spans="1:6">
      <c r="A51" s="215" t="s">
        <v>725</v>
      </c>
      <c r="B51" s="214"/>
      <c r="C51" s="214"/>
      <c r="D51" s="214"/>
      <c r="E51" s="214"/>
      <c r="F51" s="214"/>
    </row>
    <row r="52" spans="1:6">
      <c r="A52" s="216" t="s">
        <v>722</v>
      </c>
      <c r="B52" s="212"/>
      <c r="C52" s="212"/>
      <c r="D52" s="212"/>
      <c r="E52" s="212"/>
      <c r="F52" s="212"/>
    </row>
    <row r="53" spans="1:6">
      <c r="A53" s="216" t="s">
        <v>723</v>
      </c>
      <c r="B53" s="212"/>
      <c r="C53" s="212"/>
      <c r="D53" s="212"/>
      <c r="E53" s="212"/>
      <c r="F53" s="212"/>
    </row>
    <row r="54" spans="1:6">
      <c r="A54" s="216" t="s">
        <v>726</v>
      </c>
      <c r="B54" s="212"/>
      <c r="C54" s="212"/>
      <c r="D54" s="212"/>
      <c r="E54" s="212"/>
      <c r="F54" s="212"/>
    </row>
    <row r="55" spans="1:6">
      <c r="A55" s="213"/>
      <c r="B55" s="214"/>
      <c r="C55" s="214"/>
      <c r="D55" s="214"/>
      <c r="E55" s="214"/>
      <c r="F55" s="214"/>
    </row>
    <row r="56" spans="1:6">
      <c r="A56" s="215" t="s">
        <v>727</v>
      </c>
      <c r="B56" s="214"/>
      <c r="C56" s="214"/>
      <c r="D56" s="214"/>
      <c r="E56" s="214"/>
      <c r="F56" s="214"/>
    </row>
    <row r="57" spans="1:6">
      <c r="A57" s="216" t="s">
        <v>722</v>
      </c>
      <c r="B57" s="212"/>
      <c r="C57" s="212"/>
      <c r="D57" s="212"/>
      <c r="E57" s="212"/>
      <c r="F57" s="212"/>
    </row>
    <row r="58" spans="1:6">
      <c r="A58" s="216" t="s">
        <v>723</v>
      </c>
      <c r="B58" s="212"/>
      <c r="C58" s="212"/>
      <c r="D58" s="212"/>
      <c r="E58" s="212"/>
      <c r="F58" s="212"/>
    </row>
    <row r="59" spans="1:6">
      <c r="A59" s="213"/>
      <c r="B59" s="214"/>
      <c r="C59" s="214"/>
      <c r="D59" s="214"/>
      <c r="E59" s="214"/>
      <c r="F59" s="214"/>
    </row>
    <row r="60" spans="1:6">
      <c r="A60" s="215" t="s">
        <v>728</v>
      </c>
      <c r="B60" s="214"/>
      <c r="C60" s="214"/>
      <c r="D60" s="214"/>
      <c r="E60" s="214"/>
      <c r="F60" s="214"/>
    </row>
    <row r="61" spans="1:6">
      <c r="A61" s="216" t="s">
        <v>729</v>
      </c>
      <c r="B61" s="217"/>
      <c r="C61" s="217"/>
      <c r="D61" s="217"/>
      <c r="E61" s="217"/>
      <c r="F61" s="217"/>
    </row>
    <row r="62" spans="1:6">
      <c r="A62" s="216" t="s">
        <v>730</v>
      </c>
      <c r="B62" s="218"/>
      <c r="C62" s="218"/>
      <c r="D62" s="218"/>
      <c r="E62" s="218"/>
      <c r="F62" s="218"/>
    </row>
    <row r="63" spans="1:6">
      <c r="A63" s="213"/>
      <c r="B63" s="217"/>
      <c r="C63" s="217"/>
      <c r="D63" s="217"/>
      <c r="E63" s="217"/>
      <c r="F63" s="217"/>
    </row>
    <row r="64" spans="1:6">
      <c r="A64" s="215" t="s">
        <v>731</v>
      </c>
      <c r="B64" s="217"/>
      <c r="C64" s="217"/>
      <c r="D64" s="217"/>
      <c r="E64" s="217"/>
      <c r="F64" s="217"/>
    </row>
    <row r="65" spans="1:6">
      <c r="A65" s="216" t="s">
        <v>732</v>
      </c>
      <c r="B65" s="217"/>
      <c r="C65" s="217"/>
      <c r="D65" s="217"/>
      <c r="E65" s="217"/>
      <c r="F65" s="217"/>
    </row>
    <row r="66" spans="1:6">
      <c r="A66" s="216" t="s">
        <v>733</v>
      </c>
      <c r="B66" s="213"/>
      <c r="C66" s="214"/>
      <c r="D66" s="213"/>
      <c r="E66" s="213"/>
      <c r="F66" s="213"/>
    </row>
    <row r="67" spans="1:6">
      <c r="A67" s="5"/>
      <c r="B67" s="5"/>
      <c r="C67" s="5"/>
      <c r="D67" s="5"/>
      <c r="E67" s="5"/>
      <c r="F67" s="5"/>
    </row>
    <row r="68" spans="1:6">
      <c r="A68" t="s">
        <v>31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72F719D3-11A0-4F4F-9D86-6F206D1601B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Normal="100" workbookViewId="0">
      <selection activeCell="B15" sqref="B15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220" t="s">
        <v>0</v>
      </c>
      <c r="B1" s="220"/>
      <c r="C1" s="220"/>
      <c r="D1" s="220"/>
      <c r="E1" s="220"/>
      <c r="F1" s="220"/>
      <c r="G1" s="231"/>
      <c r="H1" s="231"/>
      <c r="I1" s="1"/>
    </row>
    <row r="2" spans="1:9">
      <c r="A2" s="221" t="s">
        <v>655</v>
      </c>
      <c r="B2" s="222"/>
      <c r="C2" s="222"/>
      <c r="D2" s="222"/>
      <c r="E2" s="222"/>
      <c r="F2" s="222"/>
      <c r="G2" s="222"/>
      <c r="H2" s="223"/>
    </row>
    <row r="3" spans="1:9">
      <c r="A3" s="224" t="s">
        <v>1</v>
      </c>
      <c r="B3" s="225"/>
      <c r="C3" s="225"/>
      <c r="D3" s="225"/>
      <c r="E3" s="225"/>
      <c r="F3" s="225"/>
      <c r="G3" s="225"/>
      <c r="H3" s="226"/>
    </row>
    <row r="4" spans="1:9">
      <c r="A4" s="224" t="s">
        <v>658</v>
      </c>
      <c r="B4" s="225"/>
      <c r="C4" s="225"/>
      <c r="D4" s="225"/>
      <c r="E4" s="225"/>
      <c r="F4" s="225"/>
      <c r="G4" s="225"/>
      <c r="H4" s="226"/>
    </row>
    <row r="5" spans="1:9">
      <c r="A5" s="227" t="s">
        <v>2</v>
      </c>
      <c r="B5" s="228"/>
      <c r="C5" s="228"/>
      <c r="D5" s="228"/>
      <c r="E5" s="228"/>
      <c r="F5" s="228"/>
      <c r="G5" s="228"/>
      <c r="H5" s="229"/>
    </row>
    <row r="6" spans="1:9" ht="45">
      <c r="A6" s="63" t="s">
        <v>3</v>
      </c>
      <c r="B6" s="64" t="str">
        <f>'Formato 1'!C6</f>
        <v>31 de diciembre de 2025</v>
      </c>
      <c r="C6" s="63" t="s">
        <v>4</v>
      </c>
      <c r="D6" s="63" t="s">
        <v>736</v>
      </c>
      <c r="E6" s="63" t="s">
        <v>737</v>
      </c>
      <c r="F6" s="63" t="s">
        <v>738</v>
      </c>
      <c r="G6" s="63" t="s">
        <v>739</v>
      </c>
      <c r="H6" s="70" t="s">
        <v>5</v>
      </c>
      <c r="I6" s="2"/>
    </row>
    <row r="7" spans="1:9">
      <c r="A7" s="82"/>
      <c r="B7" s="82"/>
      <c r="C7" s="82"/>
      <c r="D7" s="82"/>
      <c r="E7" s="82"/>
      <c r="F7" s="82"/>
      <c r="G7" s="82"/>
      <c r="H7" s="82"/>
      <c r="I7" s="2"/>
    </row>
    <row r="8" spans="1:9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>
      <c r="A10" s="87" t="s">
        <v>8</v>
      </c>
      <c r="B10" s="86">
        <v>0</v>
      </c>
      <c r="C10" s="86">
        <v>0</v>
      </c>
      <c r="D10" s="86">
        <v>0</v>
      </c>
      <c r="E10" s="86">
        <v>0</v>
      </c>
      <c r="F10" s="86">
        <f>B10+C10-D10+E10</f>
        <v>0</v>
      </c>
      <c r="G10" s="86">
        <v>0</v>
      </c>
      <c r="H10" s="86">
        <v>0</v>
      </c>
    </row>
    <row r="11" spans="1:9">
      <c r="A11" s="87" t="s">
        <v>9</v>
      </c>
      <c r="B11" s="86">
        <v>0</v>
      </c>
      <c r="C11" s="86">
        <v>0</v>
      </c>
      <c r="D11" s="86">
        <v>0</v>
      </c>
      <c r="E11" s="86">
        <v>0</v>
      </c>
      <c r="F11" s="86">
        <f>B11+C11-D11+E11</f>
        <v>0</v>
      </c>
      <c r="G11" s="86">
        <v>0</v>
      </c>
      <c r="H11" s="86">
        <v>0</v>
      </c>
    </row>
    <row r="12" spans="1:9">
      <c r="A12" s="87" t="s">
        <v>10</v>
      </c>
      <c r="B12" s="86">
        <v>0</v>
      </c>
      <c r="C12" s="86">
        <v>0</v>
      </c>
      <c r="D12" s="86">
        <v>0</v>
      </c>
      <c r="E12" s="86">
        <v>0</v>
      </c>
      <c r="F12" s="86">
        <f>B12+C12-D12+E12</f>
        <v>0</v>
      </c>
      <c r="G12" s="86">
        <v>0</v>
      </c>
      <c r="H12" s="86">
        <v>0</v>
      </c>
    </row>
    <row r="13" spans="1:9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>
      <c r="A14" s="87" t="s">
        <v>12</v>
      </c>
      <c r="B14" s="86">
        <v>0</v>
      </c>
      <c r="C14" s="86">
        <v>0</v>
      </c>
      <c r="D14" s="86">
        <v>0</v>
      </c>
      <c r="E14" s="86">
        <v>0</v>
      </c>
      <c r="F14" s="86">
        <f>B14+C14-D14+E14</f>
        <v>0</v>
      </c>
      <c r="G14" s="86">
        <v>0</v>
      </c>
      <c r="H14" s="86">
        <v>0</v>
      </c>
    </row>
    <row r="15" spans="1:9">
      <c r="A15" s="87" t="s">
        <v>13</v>
      </c>
      <c r="B15" s="86">
        <v>0</v>
      </c>
      <c r="C15" s="86">
        <v>0</v>
      </c>
      <c r="D15" s="86">
        <v>0</v>
      </c>
      <c r="E15" s="86">
        <v>0</v>
      </c>
      <c r="F15" s="86">
        <f>B15+C15-D15+E15</f>
        <v>0</v>
      </c>
      <c r="G15" s="86">
        <v>0</v>
      </c>
      <c r="H15" s="86">
        <v>0</v>
      </c>
    </row>
    <row r="16" spans="1:9">
      <c r="A16" s="87" t="s">
        <v>14</v>
      </c>
      <c r="B16" s="86">
        <v>0</v>
      </c>
      <c r="C16" s="86">
        <v>0</v>
      </c>
      <c r="D16" s="86">
        <v>0</v>
      </c>
      <c r="E16" s="86">
        <v>0</v>
      </c>
      <c r="F16" s="86">
        <f>B16+C16-D16+E16</f>
        <v>0</v>
      </c>
      <c r="G16" s="86">
        <v>0</v>
      </c>
      <c r="H16" s="86">
        <v>0</v>
      </c>
    </row>
    <row r="17" spans="1:8">
      <c r="A17" s="68"/>
      <c r="B17" s="88"/>
      <c r="C17" s="88"/>
      <c r="D17" s="88"/>
      <c r="E17" s="88"/>
      <c r="F17" s="88"/>
      <c r="G17" s="88"/>
      <c r="H17" s="88"/>
    </row>
    <row r="18" spans="1:8">
      <c r="A18" s="83" t="s">
        <v>15</v>
      </c>
      <c r="B18" s="84">
        <v>3059374.05</v>
      </c>
      <c r="C18" s="3"/>
      <c r="D18" s="3"/>
      <c r="E18" s="3"/>
      <c r="F18" s="84">
        <v>1531629.28</v>
      </c>
      <c r="G18" s="3"/>
      <c r="H18" s="3"/>
    </row>
    <row r="19" spans="1:8" ht="14.65" customHeight="1">
      <c r="A19" s="68"/>
      <c r="B19" s="89"/>
      <c r="C19" s="89"/>
      <c r="D19" s="89"/>
      <c r="E19" s="89"/>
      <c r="F19" s="89"/>
      <c r="G19" s="89"/>
      <c r="H19" s="89"/>
    </row>
    <row r="20" spans="1:8">
      <c r="A20" s="83" t="s">
        <v>16</v>
      </c>
      <c r="B20" s="84">
        <f>B8+B18</f>
        <v>3059374.05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1531629.28</v>
      </c>
      <c r="G20" s="84">
        <f t="shared" si="4"/>
        <v>0</v>
      </c>
      <c r="H20" s="84">
        <f t="shared" si="4"/>
        <v>0</v>
      </c>
    </row>
    <row r="21" spans="1:8" ht="14.65" customHeight="1">
      <c r="A21" s="68"/>
      <c r="B21" s="90"/>
      <c r="C21" s="90"/>
      <c r="D21" s="90"/>
      <c r="E21" s="90"/>
      <c r="F21" s="90"/>
      <c r="G21" s="90"/>
      <c r="H21" s="90"/>
    </row>
    <row r="22" spans="1:8" ht="17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>
      <c r="A26" s="92"/>
      <c r="B26" s="90"/>
      <c r="C26" s="90"/>
      <c r="D26" s="90"/>
      <c r="E26" s="90"/>
      <c r="F26" s="90"/>
      <c r="G26" s="90"/>
      <c r="H26" s="90"/>
    </row>
    <row r="27" spans="1:8" ht="17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>
      <c r="A31" s="93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230" t="s">
        <v>26</v>
      </c>
      <c r="B33" s="230"/>
      <c r="C33" s="230"/>
      <c r="D33" s="230"/>
      <c r="E33" s="230"/>
      <c r="F33" s="230"/>
      <c r="G33" s="230"/>
      <c r="H33" s="230"/>
    </row>
    <row r="34" spans="1:8" ht="15" customHeight="1">
      <c r="A34" s="230"/>
      <c r="B34" s="230"/>
      <c r="C34" s="230"/>
      <c r="D34" s="230"/>
      <c r="E34" s="230"/>
      <c r="F34" s="230"/>
      <c r="G34" s="230"/>
      <c r="H34" s="230"/>
    </row>
    <row r="35" spans="1:8" ht="15" customHeight="1">
      <c r="A35" s="230"/>
      <c r="B35" s="230"/>
      <c r="C35" s="230"/>
      <c r="D35" s="230"/>
      <c r="E35" s="230"/>
      <c r="F35" s="230"/>
      <c r="G35" s="230"/>
      <c r="H35" s="230"/>
    </row>
    <row r="36" spans="1:8" ht="15" customHeight="1">
      <c r="A36" s="230"/>
      <c r="B36" s="230"/>
      <c r="C36" s="230"/>
      <c r="D36" s="230"/>
      <c r="E36" s="230"/>
      <c r="F36" s="230"/>
      <c r="G36" s="230"/>
      <c r="H36" s="230"/>
    </row>
    <row r="37" spans="1:8" ht="15" customHeight="1">
      <c r="A37" s="230"/>
      <c r="B37" s="230"/>
      <c r="C37" s="230"/>
      <c r="D37" s="230"/>
      <c r="E37" s="230"/>
      <c r="F37" s="230"/>
      <c r="G37" s="230"/>
      <c r="H37" s="230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>
      <c r="A40" s="68"/>
      <c r="B40" s="82"/>
      <c r="C40" s="82"/>
      <c r="D40" s="82"/>
      <c r="E40" s="82"/>
      <c r="F40" s="82"/>
    </row>
    <row r="41" spans="1:8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tabSelected="1" zoomScaleNormal="100" workbookViewId="0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220" t="s">
        <v>38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>
      <c r="A2" s="221" t="s">
        <v>655</v>
      </c>
      <c r="B2" s="222"/>
      <c r="C2" s="222"/>
      <c r="D2" s="222"/>
      <c r="E2" s="222"/>
      <c r="F2" s="222"/>
      <c r="G2" s="222"/>
      <c r="H2" s="222"/>
      <c r="I2" s="222"/>
      <c r="J2" s="222"/>
      <c r="K2" s="223"/>
    </row>
    <row r="3" spans="1:11">
      <c r="A3" s="224" t="s">
        <v>39</v>
      </c>
      <c r="B3" s="225"/>
      <c r="C3" s="225"/>
      <c r="D3" s="225"/>
      <c r="E3" s="225"/>
      <c r="F3" s="225"/>
      <c r="G3" s="225"/>
      <c r="H3" s="225"/>
      <c r="I3" s="225"/>
      <c r="J3" s="225"/>
      <c r="K3" s="226"/>
    </row>
    <row r="4" spans="1:11">
      <c r="A4" s="224" t="s">
        <v>658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1">
      <c r="A5" s="224" t="s">
        <v>2</v>
      </c>
      <c r="B5" s="225"/>
      <c r="C5" s="225"/>
      <c r="D5" s="225"/>
      <c r="E5" s="225"/>
      <c r="F5" s="225"/>
      <c r="G5" s="225"/>
      <c r="H5" s="225"/>
      <c r="I5" s="225"/>
      <c r="J5" s="225"/>
      <c r="K5" s="226"/>
    </row>
    <row r="6" spans="1:11" ht="91.9" customHeight="1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659</v>
      </c>
      <c r="J6" s="50" t="s">
        <v>660</v>
      </c>
      <c r="K6" s="50" t="s">
        <v>661</v>
      </c>
    </row>
    <row r="7" spans="1:11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topLeftCell="A23" zoomScaleNormal="100" workbookViewId="0">
      <selection activeCell="A76" sqref="A76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220" t="s">
        <v>59</v>
      </c>
      <c r="B1" s="220"/>
      <c r="C1" s="220"/>
      <c r="D1" s="220"/>
      <c r="E1" s="12"/>
    </row>
    <row r="2" spans="1:5">
      <c r="A2" s="221" t="s">
        <v>655</v>
      </c>
      <c r="B2" s="222"/>
      <c r="C2" s="222"/>
      <c r="D2" s="223"/>
    </row>
    <row r="3" spans="1:5">
      <c r="A3" s="224" t="s">
        <v>60</v>
      </c>
      <c r="B3" s="225"/>
      <c r="C3" s="225"/>
      <c r="D3" s="226"/>
    </row>
    <row r="4" spans="1:5">
      <c r="A4" s="224" t="s">
        <v>658</v>
      </c>
      <c r="B4" s="225"/>
      <c r="C4" s="225"/>
      <c r="D4" s="226"/>
    </row>
    <row r="5" spans="1:5">
      <c r="A5" s="227" t="s">
        <v>2</v>
      </c>
      <c r="B5" s="228"/>
      <c r="C5" s="228"/>
      <c r="D5" s="229"/>
    </row>
    <row r="7" spans="1:5" ht="30">
      <c r="A7" s="16" t="s">
        <v>63</v>
      </c>
      <c r="B7" s="70" t="s">
        <v>64</v>
      </c>
      <c r="C7" s="70" t="s">
        <v>61</v>
      </c>
      <c r="D7" s="70" t="s">
        <v>62</v>
      </c>
    </row>
    <row r="8" spans="1:5">
      <c r="A8" s="67" t="s">
        <v>65</v>
      </c>
      <c r="B8" s="106">
        <f>SUM(B9:B11)</f>
        <v>59628566.859999999</v>
      </c>
      <c r="C8" s="106">
        <f>SUM(C9:C11)</f>
        <v>14762233.310000001</v>
      </c>
      <c r="D8" s="106">
        <f>SUM(D9:D11)</f>
        <v>14762233.310000001</v>
      </c>
    </row>
    <row r="9" spans="1:5">
      <c r="A9" s="65" t="s">
        <v>66</v>
      </c>
      <c r="B9" s="109">
        <v>42212371.859999999</v>
      </c>
      <c r="C9" s="109">
        <v>14755683.92</v>
      </c>
      <c r="D9" s="109">
        <v>14755683.92</v>
      </c>
    </row>
    <row r="10" spans="1:5">
      <c r="A10" s="65" t="s">
        <v>67</v>
      </c>
      <c r="B10" s="109">
        <v>17416195</v>
      </c>
      <c r="C10" s="109">
        <v>6549.39</v>
      </c>
      <c r="D10" s="109">
        <v>6549.39</v>
      </c>
    </row>
    <row r="11" spans="1: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>
      <c r="A12" s="75"/>
      <c r="B12" s="108"/>
      <c r="C12" s="108"/>
      <c r="D12" s="108"/>
    </row>
    <row r="13" spans="1:5">
      <c r="A13" s="67" t="s">
        <v>69</v>
      </c>
      <c r="B13" s="106">
        <f>SUM(B14:B15)</f>
        <v>59628566.859999999</v>
      </c>
      <c r="C13" s="106">
        <f t="shared" ref="C13:D13" si="0">SUM(C14:C15)</f>
        <v>13880016.75</v>
      </c>
      <c r="D13" s="106">
        <f t="shared" si="0"/>
        <v>13880016.75</v>
      </c>
    </row>
    <row r="14" spans="1:5">
      <c r="A14" s="65" t="s">
        <v>70</v>
      </c>
      <c r="B14" s="109">
        <v>42212371.859999999</v>
      </c>
      <c r="C14" s="109">
        <v>13169677.18</v>
      </c>
      <c r="D14" s="109">
        <v>13169677.18</v>
      </c>
    </row>
    <row r="15" spans="1:5">
      <c r="A15" s="65" t="s">
        <v>71</v>
      </c>
      <c r="B15" s="109">
        <v>17416195</v>
      </c>
      <c r="C15" s="109">
        <v>710339.57</v>
      </c>
      <c r="D15" s="109">
        <v>710339.57</v>
      </c>
    </row>
    <row r="16" spans="1:5">
      <c r="A16" s="75"/>
      <c r="B16" s="108"/>
      <c r="C16" s="108"/>
      <c r="D16" s="108"/>
    </row>
    <row r="17" spans="1:4">
      <c r="A17" s="67" t="s">
        <v>72</v>
      </c>
      <c r="B17" s="13">
        <v>0</v>
      </c>
      <c r="C17" s="106">
        <f>C18+C19</f>
        <v>2543019.7799999998</v>
      </c>
      <c r="D17" s="106">
        <f>D18+D19</f>
        <v>2543019.7799999998</v>
      </c>
    </row>
    <row r="18" spans="1:4">
      <c r="A18" s="65" t="s">
        <v>73</v>
      </c>
      <c r="B18" s="14">
        <v>0</v>
      </c>
      <c r="C18" s="109">
        <v>1832680.21</v>
      </c>
      <c r="D18" s="109">
        <v>1832680.21</v>
      </c>
    </row>
    <row r="19" spans="1:4">
      <c r="A19" s="65" t="s">
        <v>74</v>
      </c>
      <c r="B19" s="14">
        <v>0</v>
      </c>
      <c r="C19" s="109">
        <v>710339.57</v>
      </c>
      <c r="D19" s="109">
        <v>710339.57</v>
      </c>
    </row>
    <row r="20" spans="1:4">
      <c r="A20" s="75"/>
      <c r="B20" s="108"/>
      <c r="C20" s="108"/>
      <c r="D20" s="108"/>
    </row>
    <row r="21" spans="1:4">
      <c r="A21" s="67" t="s">
        <v>75</v>
      </c>
      <c r="B21" s="106">
        <f>B8-B13+B17</f>
        <v>0</v>
      </c>
      <c r="C21" s="106">
        <f>C8-C13+C17</f>
        <v>3425236.3400000003</v>
      </c>
      <c r="D21" s="106">
        <f>D8-D13+D17</f>
        <v>3425236.3400000003</v>
      </c>
    </row>
    <row r="22" spans="1:4">
      <c r="A22" s="67"/>
      <c r="B22" s="108"/>
      <c r="C22" s="108"/>
      <c r="D22" s="108"/>
    </row>
    <row r="23" spans="1:4">
      <c r="A23" s="67" t="s">
        <v>76</v>
      </c>
      <c r="B23" s="106">
        <f>B21-B11</f>
        <v>0</v>
      </c>
      <c r="C23" s="106">
        <f>C21-C11</f>
        <v>3425236.3400000003</v>
      </c>
      <c r="D23" s="106">
        <f>D21-D11</f>
        <v>3425236.3400000003</v>
      </c>
    </row>
    <row r="24" spans="1:4">
      <c r="A24" s="67"/>
      <c r="B24" s="110"/>
      <c r="C24" s="110"/>
      <c r="D24" s="110"/>
    </row>
    <row r="25" spans="1:4">
      <c r="A25" s="111" t="s">
        <v>77</v>
      </c>
      <c r="B25" s="106">
        <f>B23-B17</f>
        <v>0</v>
      </c>
      <c r="C25" s="106">
        <f>C23-C17</f>
        <v>882216.56000000052</v>
      </c>
      <c r="D25" s="106">
        <f>D23-D17</f>
        <v>882216.56000000052</v>
      </c>
    </row>
    <row r="26" spans="1:4">
      <c r="A26" s="112"/>
      <c r="B26" s="113"/>
      <c r="C26" s="113"/>
      <c r="D26" s="113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>
      <c r="A30" s="65" t="s">
        <v>81</v>
      </c>
      <c r="B30" s="115">
        <v>0</v>
      </c>
      <c r="C30" s="115">
        <v>0</v>
      </c>
      <c r="D30" s="115">
        <v>0</v>
      </c>
    </row>
    <row r="31" spans="1:4">
      <c r="A31" s="65" t="s">
        <v>82</v>
      </c>
      <c r="B31" s="115">
        <v>0</v>
      </c>
      <c r="C31" s="115">
        <v>0</v>
      </c>
      <c r="D31" s="115">
        <v>0</v>
      </c>
    </row>
    <row r="32" spans="1:4">
      <c r="A32" s="68"/>
      <c r="B32" s="116"/>
      <c r="C32" s="116"/>
      <c r="D32" s="116"/>
    </row>
    <row r="33" spans="1:4">
      <c r="A33" s="67" t="s">
        <v>83</v>
      </c>
      <c r="B33" s="114">
        <f>B25+B29</f>
        <v>0</v>
      </c>
      <c r="C33" s="114">
        <f>C25+C29</f>
        <v>882216.56000000052</v>
      </c>
      <c r="D33" s="114">
        <f>D25+D29</f>
        <v>882216.56000000052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>
      <c r="A38" s="65" t="s">
        <v>85</v>
      </c>
      <c r="B38" s="115">
        <v>0</v>
      </c>
      <c r="C38" s="115">
        <v>0</v>
      </c>
      <c r="D38" s="115">
        <v>0</v>
      </c>
    </row>
    <row r="39" spans="1:4">
      <c r="A39" s="65" t="s">
        <v>86</v>
      </c>
      <c r="B39" s="115">
        <v>0</v>
      </c>
      <c r="C39" s="115">
        <v>0</v>
      </c>
      <c r="D39" s="115">
        <v>0</v>
      </c>
    </row>
    <row r="40" spans="1:4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>
      <c r="A41" s="65" t="s">
        <v>88</v>
      </c>
      <c r="B41" s="115">
        <v>0</v>
      </c>
      <c r="C41" s="115">
        <v>0</v>
      </c>
      <c r="D41" s="115">
        <v>0</v>
      </c>
    </row>
    <row r="42" spans="1:4">
      <c r="A42" s="65" t="s">
        <v>89</v>
      </c>
      <c r="B42" s="115">
        <v>0</v>
      </c>
      <c r="C42" s="115">
        <v>0</v>
      </c>
      <c r="D42" s="115">
        <v>0</v>
      </c>
    </row>
    <row r="43" spans="1:4">
      <c r="A43" s="68"/>
      <c r="B43" s="116"/>
      <c r="C43" s="116"/>
      <c r="D43" s="116"/>
    </row>
    <row r="44" spans="1:4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>
      <c r="A45" s="117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8" t="s">
        <v>91</v>
      </c>
      <c r="B48" s="158">
        <v>42212371.859999999</v>
      </c>
      <c r="C48" s="158">
        <v>14755683.92</v>
      </c>
      <c r="D48" s="158">
        <v>14755683.92</v>
      </c>
    </row>
    <row r="49" spans="1:4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>
      <c r="A50" s="120" t="s">
        <v>85</v>
      </c>
      <c r="B50" s="115">
        <v>0</v>
      </c>
      <c r="C50" s="115">
        <v>0</v>
      </c>
      <c r="D50" s="115">
        <v>0</v>
      </c>
    </row>
    <row r="51" spans="1:4">
      <c r="A51" s="120" t="s">
        <v>88</v>
      </c>
      <c r="B51" s="115">
        <v>0</v>
      </c>
      <c r="C51" s="115">
        <v>0</v>
      </c>
      <c r="D51" s="115">
        <v>0</v>
      </c>
    </row>
    <row r="52" spans="1:4">
      <c r="A52" s="68"/>
      <c r="B52" s="116"/>
      <c r="C52" s="116"/>
      <c r="D52" s="116"/>
    </row>
    <row r="53" spans="1:4">
      <c r="A53" s="65" t="s">
        <v>70</v>
      </c>
      <c r="B53" s="160">
        <v>42212371.859999999</v>
      </c>
      <c r="C53" s="160">
        <v>13169677.18</v>
      </c>
      <c r="D53" s="160">
        <v>13169677.18</v>
      </c>
    </row>
    <row r="54" spans="1:4">
      <c r="A54" s="68"/>
      <c r="B54" s="116"/>
      <c r="C54" s="116"/>
      <c r="D54" s="116"/>
    </row>
    <row r="55" spans="1:4">
      <c r="A55" s="65" t="s">
        <v>73</v>
      </c>
      <c r="B55" s="20"/>
      <c r="C55" s="160">
        <v>1832680.21</v>
      </c>
      <c r="D55" s="160">
        <v>1832680.21</v>
      </c>
    </row>
    <row r="56" spans="1:4">
      <c r="A56" s="68"/>
      <c r="B56" s="116"/>
      <c r="C56" s="116"/>
      <c r="D56" s="116"/>
    </row>
    <row r="57" spans="1:4">
      <c r="A57" s="111" t="s">
        <v>93</v>
      </c>
      <c r="B57" s="114">
        <f>B48+B49-B53+B55</f>
        <v>0</v>
      </c>
      <c r="C57" s="114">
        <f>C48+C49-C53+C55</f>
        <v>3418686.95</v>
      </c>
      <c r="D57" s="114">
        <f>D48+D49-D53+D55</f>
        <v>3418686.95</v>
      </c>
    </row>
    <row r="58" spans="1:4">
      <c r="A58" s="121"/>
      <c r="B58" s="122"/>
      <c r="C58" s="122"/>
      <c r="D58" s="122"/>
    </row>
    <row r="59" spans="1:4">
      <c r="A59" s="111" t="s">
        <v>94</v>
      </c>
      <c r="B59" s="114">
        <f>B57-B49</f>
        <v>0</v>
      </c>
      <c r="C59" s="114">
        <f>C57-C49</f>
        <v>3418686.95</v>
      </c>
      <c r="D59" s="114">
        <f>D57-D49</f>
        <v>3418686.95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8" t="s">
        <v>67</v>
      </c>
      <c r="B63" s="159">
        <v>17416195</v>
      </c>
      <c r="C63" s="159">
        <v>6549.39</v>
      </c>
      <c r="D63" s="159">
        <v>6549.39</v>
      </c>
    </row>
    <row r="64" spans="1:4" ht="14.65" customHeight="1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>
      <c r="A65" s="120" t="s">
        <v>86</v>
      </c>
      <c r="B65" s="107">
        <v>0</v>
      </c>
      <c r="C65" s="107">
        <v>0</v>
      </c>
      <c r="D65" s="107">
        <v>0</v>
      </c>
    </row>
    <row r="66" spans="1:4">
      <c r="A66" s="120" t="s">
        <v>89</v>
      </c>
      <c r="B66" s="107">
        <v>0</v>
      </c>
      <c r="C66" s="107">
        <v>0</v>
      </c>
      <c r="D66" s="107">
        <v>0</v>
      </c>
    </row>
    <row r="67" spans="1:4">
      <c r="A67" s="68"/>
      <c r="B67" s="108"/>
      <c r="C67" s="108"/>
      <c r="D67" s="108"/>
    </row>
    <row r="68" spans="1:4">
      <c r="A68" s="65" t="s">
        <v>96</v>
      </c>
      <c r="B68" s="109">
        <v>17416195</v>
      </c>
      <c r="C68" s="109">
        <v>710339.57</v>
      </c>
      <c r="D68" s="109">
        <v>710339.57</v>
      </c>
    </row>
    <row r="69" spans="1:4">
      <c r="A69" s="68"/>
      <c r="B69" s="108"/>
      <c r="C69" s="108"/>
      <c r="D69" s="108"/>
    </row>
    <row r="70" spans="1:4">
      <c r="A70" s="65" t="s">
        <v>74</v>
      </c>
      <c r="B70" s="22">
        <v>0</v>
      </c>
      <c r="C70" s="109">
        <v>710339.57</v>
      </c>
      <c r="D70" s="109">
        <v>710339.57</v>
      </c>
    </row>
    <row r="71" spans="1:4">
      <c r="A71" s="68"/>
      <c r="B71" s="108"/>
      <c r="C71" s="108"/>
      <c r="D71" s="108"/>
    </row>
    <row r="72" spans="1:4">
      <c r="A72" s="111" t="s">
        <v>97</v>
      </c>
      <c r="B72" s="106">
        <f>B63+B64-B68+B70</f>
        <v>0</v>
      </c>
      <c r="C72" s="106">
        <f>C63+C64-C68+C70</f>
        <v>6549.390000000014</v>
      </c>
      <c r="D72" s="106">
        <f>D63+D64-D68+D70</f>
        <v>6549.390000000014</v>
      </c>
    </row>
    <row r="73" spans="1:4">
      <c r="A73" s="68"/>
      <c r="B73" s="108"/>
      <c r="C73" s="108"/>
      <c r="D73" s="108"/>
    </row>
    <row r="74" spans="1:4">
      <c r="A74" s="111" t="s">
        <v>98</v>
      </c>
      <c r="B74" s="106">
        <f>B72-B64</f>
        <v>0</v>
      </c>
      <c r="C74" s="106">
        <f>C72-C64</f>
        <v>6549.390000000014</v>
      </c>
      <c r="D74" s="106">
        <f>D72-D64</f>
        <v>6549.390000000014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topLeftCell="B1" zoomScaleNormal="100" workbookViewId="0">
      <selection sqref="A1:G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235" t="s">
        <v>100</v>
      </c>
      <c r="B1" s="235"/>
      <c r="C1" s="235"/>
      <c r="D1" s="235"/>
      <c r="E1" s="235"/>
      <c r="F1" s="235"/>
      <c r="G1" s="235"/>
    </row>
    <row r="2" spans="1:7">
      <c r="A2" s="221" t="s">
        <v>655</v>
      </c>
      <c r="B2" s="222"/>
      <c r="C2" s="222"/>
      <c r="D2" s="222"/>
      <c r="E2" s="222"/>
      <c r="F2" s="222"/>
      <c r="G2" s="223"/>
    </row>
    <row r="3" spans="1:7">
      <c r="A3" s="224" t="s">
        <v>101</v>
      </c>
      <c r="B3" s="225"/>
      <c r="C3" s="225"/>
      <c r="D3" s="225"/>
      <c r="E3" s="225"/>
      <c r="F3" s="225"/>
      <c r="G3" s="226"/>
    </row>
    <row r="4" spans="1:7">
      <c r="A4" s="224" t="s">
        <v>658</v>
      </c>
      <c r="B4" s="225"/>
      <c r="C4" s="225"/>
      <c r="D4" s="225"/>
      <c r="E4" s="225"/>
      <c r="F4" s="225"/>
      <c r="G4" s="226"/>
    </row>
    <row r="5" spans="1:7">
      <c r="A5" s="227" t="s">
        <v>2</v>
      </c>
      <c r="B5" s="228"/>
      <c r="C5" s="228"/>
      <c r="D5" s="228"/>
      <c r="E5" s="228"/>
      <c r="F5" s="228"/>
      <c r="G5" s="229"/>
    </row>
    <row r="6" spans="1:7">
      <c r="A6" s="232" t="s">
        <v>63</v>
      </c>
      <c r="B6" s="234" t="s">
        <v>102</v>
      </c>
      <c r="C6" s="234"/>
      <c r="D6" s="234"/>
      <c r="E6" s="234"/>
      <c r="F6" s="234"/>
      <c r="G6" s="234" t="s">
        <v>103</v>
      </c>
    </row>
    <row r="7" spans="1:7" ht="30">
      <c r="A7" s="233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234"/>
    </row>
    <row r="8" spans="1:7">
      <c r="A8" s="25" t="s">
        <v>108</v>
      </c>
      <c r="B8" s="123"/>
      <c r="C8" s="123"/>
      <c r="D8" s="123"/>
      <c r="E8" s="123"/>
      <c r="F8" s="123"/>
      <c r="G8" s="123"/>
    </row>
    <row r="9" spans="1:7">
      <c r="A9" s="65" t="s">
        <v>109</v>
      </c>
      <c r="B9" s="160">
        <v>0</v>
      </c>
      <c r="C9" s="160">
        <v>0</v>
      </c>
      <c r="D9" s="115">
        <f>B9+C9</f>
        <v>0</v>
      </c>
      <c r="E9" s="160">
        <v>0</v>
      </c>
      <c r="F9" s="160">
        <v>0</v>
      </c>
      <c r="G9" s="115">
        <f>F9-B9</f>
        <v>0</v>
      </c>
    </row>
    <row r="10" spans="1:7">
      <c r="A10" s="65" t="s">
        <v>110</v>
      </c>
      <c r="B10" s="160">
        <v>0</v>
      </c>
      <c r="C10" s="160">
        <v>0</v>
      </c>
      <c r="D10" s="115">
        <f t="shared" ref="D10:D15" si="0">B10+C10</f>
        <v>0</v>
      </c>
      <c r="E10" s="160">
        <v>0</v>
      </c>
      <c r="F10" s="160">
        <v>0</v>
      </c>
      <c r="G10" s="115">
        <f t="shared" ref="G10:G39" si="1">F10-B10</f>
        <v>0</v>
      </c>
    </row>
    <row r="11" spans="1:7">
      <c r="A11" s="65" t="s">
        <v>111</v>
      </c>
      <c r="B11" s="160">
        <v>0</v>
      </c>
      <c r="C11" s="160">
        <v>0</v>
      </c>
      <c r="D11" s="115">
        <f t="shared" si="0"/>
        <v>0</v>
      </c>
      <c r="E11" s="160">
        <v>0</v>
      </c>
      <c r="F11" s="160">
        <v>0</v>
      </c>
      <c r="G11" s="115">
        <f t="shared" si="1"/>
        <v>0</v>
      </c>
    </row>
    <row r="12" spans="1:7">
      <c r="A12" s="65" t="s">
        <v>112</v>
      </c>
      <c r="B12" s="160">
        <v>0</v>
      </c>
      <c r="C12" s="160">
        <v>0</v>
      </c>
      <c r="D12" s="115">
        <f t="shared" si="0"/>
        <v>0</v>
      </c>
      <c r="E12" s="160">
        <v>0</v>
      </c>
      <c r="F12" s="160">
        <v>0</v>
      </c>
      <c r="G12" s="115">
        <f t="shared" si="1"/>
        <v>0</v>
      </c>
    </row>
    <row r="13" spans="1:7">
      <c r="A13" s="65" t="s">
        <v>113</v>
      </c>
      <c r="B13" s="160">
        <v>0</v>
      </c>
      <c r="C13" s="160">
        <v>0</v>
      </c>
      <c r="D13" s="115">
        <f t="shared" si="0"/>
        <v>0</v>
      </c>
      <c r="E13" s="160">
        <v>0</v>
      </c>
      <c r="F13" s="160">
        <v>0</v>
      </c>
      <c r="G13" s="115">
        <f t="shared" si="1"/>
        <v>0</v>
      </c>
    </row>
    <row r="14" spans="1:7">
      <c r="A14" s="65" t="s">
        <v>114</v>
      </c>
      <c r="B14" s="160">
        <v>0</v>
      </c>
      <c r="C14" s="160">
        <v>0</v>
      </c>
      <c r="D14" s="115">
        <f t="shared" si="0"/>
        <v>0</v>
      </c>
      <c r="E14" s="160">
        <v>0</v>
      </c>
      <c r="F14" s="160">
        <v>0</v>
      </c>
      <c r="G14" s="115">
        <f t="shared" si="1"/>
        <v>0</v>
      </c>
    </row>
    <row r="15" spans="1:7">
      <c r="A15" s="65" t="s">
        <v>115</v>
      </c>
      <c r="B15" s="160">
        <v>7633205</v>
      </c>
      <c r="C15" s="160">
        <v>1972785.01</v>
      </c>
      <c r="D15" s="115">
        <f t="shared" si="0"/>
        <v>9605990.0099999998</v>
      </c>
      <c r="E15" s="160">
        <v>2050638.12</v>
      </c>
      <c r="F15" s="160">
        <v>2050638.12</v>
      </c>
      <c r="G15" s="115">
        <f t="shared" si="1"/>
        <v>-5582566.8799999999</v>
      </c>
    </row>
    <row r="16" spans="1:7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>
      <c r="A17" s="125" t="s">
        <v>117</v>
      </c>
      <c r="B17" s="160">
        <v>0</v>
      </c>
      <c r="C17" s="160">
        <v>0</v>
      </c>
      <c r="D17" s="115">
        <f t="shared" ref="D17:D27" si="3">B17+C17</f>
        <v>0</v>
      </c>
      <c r="E17" s="160">
        <v>0</v>
      </c>
      <c r="F17" s="160">
        <v>0</v>
      </c>
      <c r="G17" s="115">
        <f t="shared" si="1"/>
        <v>0</v>
      </c>
    </row>
    <row r="18" spans="1:7">
      <c r="A18" s="125" t="s">
        <v>118</v>
      </c>
      <c r="B18" s="115">
        <v>0</v>
      </c>
      <c r="C18" s="115">
        <v>0</v>
      </c>
      <c r="D18" s="115">
        <f t="shared" si="3"/>
        <v>0</v>
      </c>
      <c r="E18" s="115">
        <v>0</v>
      </c>
      <c r="F18" s="115">
        <v>0</v>
      </c>
      <c r="G18" s="115">
        <f t="shared" si="1"/>
        <v>0</v>
      </c>
    </row>
    <row r="19" spans="1:7">
      <c r="A19" s="125" t="s">
        <v>119</v>
      </c>
      <c r="B19" s="115">
        <v>0</v>
      </c>
      <c r="C19" s="115">
        <v>0</v>
      </c>
      <c r="D19" s="115">
        <f t="shared" si="3"/>
        <v>0</v>
      </c>
      <c r="E19" s="115">
        <v>0</v>
      </c>
      <c r="F19" s="115">
        <v>0</v>
      </c>
      <c r="G19" s="115">
        <f t="shared" si="1"/>
        <v>0</v>
      </c>
    </row>
    <row r="20" spans="1:7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>
      <c r="A22" s="125" t="s">
        <v>122</v>
      </c>
      <c r="B22" s="115">
        <v>0</v>
      </c>
      <c r="C22" s="115">
        <v>0</v>
      </c>
      <c r="D22" s="115">
        <f t="shared" si="3"/>
        <v>0</v>
      </c>
      <c r="E22" s="115">
        <v>0</v>
      </c>
      <c r="F22" s="115">
        <v>0</v>
      </c>
      <c r="G22" s="115">
        <f t="shared" si="1"/>
        <v>0</v>
      </c>
    </row>
    <row r="23" spans="1:7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>
      <c r="A25" s="125" t="s">
        <v>125</v>
      </c>
      <c r="B25" s="115">
        <v>0</v>
      </c>
      <c r="C25" s="115">
        <v>0</v>
      </c>
      <c r="D25" s="115">
        <f t="shared" si="3"/>
        <v>0</v>
      </c>
      <c r="E25" s="115">
        <v>0</v>
      </c>
      <c r="F25" s="115">
        <v>0</v>
      </c>
      <c r="G25" s="115">
        <f t="shared" si="1"/>
        <v>0</v>
      </c>
    </row>
    <row r="26" spans="1:7">
      <c r="A26" s="125" t="s">
        <v>126</v>
      </c>
      <c r="B26" s="115">
        <v>0</v>
      </c>
      <c r="C26" s="115">
        <v>0</v>
      </c>
      <c r="D26" s="115">
        <f t="shared" si="3"/>
        <v>0</v>
      </c>
      <c r="E26" s="115">
        <v>0</v>
      </c>
      <c r="F26" s="115">
        <v>0</v>
      </c>
      <c r="G26" s="115">
        <f t="shared" si="1"/>
        <v>0</v>
      </c>
    </row>
    <row r="27" spans="1:7">
      <c r="A27" s="125" t="s">
        <v>127</v>
      </c>
      <c r="B27" s="115">
        <v>0</v>
      </c>
      <c r="C27" s="115">
        <v>0</v>
      </c>
      <c r="D27" s="115">
        <f t="shared" si="3"/>
        <v>0</v>
      </c>
      <c r="E27" s="115">
        <v>0</v>
      </c>
      <c r="F27" s="115">
        <v>0</v>
      </c>
      <c r="G27" s="115">
        <f t="shared" si="1"/>
        <v>0</v>
      </c>
    </row>
    <row r="28" spans="1:7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>
      <c r="A29" s="125" t="s">
        <v>129</v>
      </c>
      <c r="B29" s="115">
        <v>0</v>
      </c>
      <c r="C29" s="115">
        <v>0</v>
      </c>
      <c r="D29" s="115">
        <f t="shared" ref="D29:D33" si="5">B29+C29</f>
        <v>0</v>
      </c>
      <c r="E29" s="115">
        <v>0</v>
      </c>
      <c r="F29" s="115">
        <v>0</v>
      </c>
      <c r="G29" s="115">
        <f t="shared" si="1"/>
        <v>0</v>
      </c>
    </row>
    <row r="30" spans="1:7">
      <c r="A30" s="125" t="s">
        <v>130</v>
      </c>
      <c r="B30" s="115">
        <v>0</v>
      </c>
      <c r="C30" s="115">
        <v>0</v>
      </c>
      <c r="D30" s="115">
        <f t="shared" si="5"/>
        <v>0</v>
      </c>
      <c r="E30" s="115">
        <v>0</v>
      </c>
      <c r="F30" s="115">
        <v>0</v>
      </c>
      <c r="G30" s="115">
        <f t="shared" si="1"/>
        <v>0</v>
      </c>
    </row>
    <row r="31" spans="1:7">
      <c r="A31" s="125" t="s">
        <v>131</v>
      </c>
      <c r="B31" s="115">
        <v>0</v>
      </c>
      <c r="C31" s="115">
        <v>0</v>
      </c>
      <c r="D31" s="115">
        <f t="shared" si="5"/>
        <v>0</v>
      </c>
      <c r="E31" s="115">
        <v>0</v>
      </c>
      <c r="F31" s="115">
        <v>0</v>
      </c>
      <c r="G31" s="115">
        <f t="shared" si="1"/>
        <v>0</v>
      </c>
    </row>
    <row r="32" spans="1:7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>
      <c r="A33" s="125" t="s">
        <v>133</v>
      </c>
      <c r="B33" s="160">
        <v>0</v>
      </c>
      <c r="C33" s="160">
        <v>0</v>
      </c>
      <c r="D33" s="115">
        <f t="shared" si="5"/>
        <v>0</v>
      </c>
      <c r="E33" s="160">
        <v>0</v>
      </c>
      <c r="F33" s="160">
        <v>0</v>
      </c>
      <c r="G33" s="115">
        <f t="shared" si="1"/>
        <v>0</v>
      </c>
    </row>
    <row r="34" spans="1:7">
      <c r="A34" s="65" t="s">
        <v>134</v>
      </c>
      <c r="B34" s="160">
        <v>34579166.859999999</v>
      </c>
      <c r="C34" s="160">
        <v>62500</v>
      </c>
      <c r="D34" s="115">
        <f>B34+C34</f>
        <v>34641666.859999999</v>
      </c>
      <c r="E34" s="160">
        <v>12705045.800000001</v>
      </c>
      <c r="F34" s="160">
        <v>12705045.800000001</v>
      </c>
      <c r="G34" s="115">
        <f t="shared" si="1"/>
        <v>-21874121.059999999</v>
      </c>
    </row>
    <row r="35" spans="1:7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>
      <c r="A36" s="125" t="s">
        <v>136</v>
      </c>
      <c r="B36" s="160">
        <v>0</v>
      </c>
      <c r="C36" s="160">
        <v>0</v>
      </c>
      <c r="D36" s="115">
        <f>B36+C36</f>
        <v>0</v>
      </c>
      <c r="E36" s="160">
        <v>0</v>
      </c>
      <c r="F36" s="160">
        <v>0</v>
      </c>
      <c r="G36" s="115">
        <f t="shared" si="1"/>
        <v>0</v>
      </c>
    </row>
    <row r="37" spans="1:7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>
      <c r="A40" s="68"/>
      <c r="B40" s="115"/>
      <c r="C40" s="115"/>
      <c r="D40" s="115"/>
      <c r="E40" s="115"/>
      <c r="F40" s="115"/>
      <c r="G40" s="115"/>
    </row>
    <row r="41" spans="1:7">
      <c r="A41" s="67" t="s">
        <v>140</v>
      </c>
      <c r="B41" s="114">
        <f>B9+B10+B11+B12+B13+B14+B15+B16+B28++B34+B35+B37</f>
        <v>42212371.859999999</v>
      </c>
      <c r="C41" s="114">
        <f t="shared" ref="C41:G41" si="7">C9+C10+C11+C12+C13+C14+C15+C16+C28++C34+C35+C37</f>
        <v>2035285.01</v>
      </c>
      <c r="D41" s="114">
        <f t="shared" si="7"/>
        <v>44247656.869999997</v>
      </c>
      <c r="E41" s="114">
        <f t="shared" si="7"/>
        <v>14755683.920000002</v>
      </c>
      <c r="F41" s="114">
        <f t="shared" si="7"/>
        <v>14755683.920000002</v>
      </c>
      <c r="G41" s="114">
        <f t="shared" si="7"/>
        <v>-27456687.939999998</v>
      </c>
    </row>
    <row r="42" spans="1:7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>
      <c r="A43" s="68"/>
      <c r="B43" s="116"/>
      <c r="C43" s="116"/>
      <c r="D43" s="116"/>
      <c r="E43" s="116"/>
      <c r="F43" s="116"/>
      <c r="G43" s="116"/>
    </row>
    <row r="44" spans="1:7">
      <c r="A44" s="67" t="s">
        <v>142</v>
      </c>
      <c r="B44" s="116"/>
      <c r="C44" s="116"/>
      <c r="D44" s="116"/>
      <c r="E44" s="116"/>
      <c r="F44" s="116"/>
      <c r="G44" s="116"/>
    </row>
    <row r="45" spans="1:7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>
      <c r="A46" s="126" t="s">
        <v>144</v>
      </c>
      <c r="B46" s="160">
        <v>0</v>
      </c>
      <c r="C46" s="160">
        <v>0</v>
      </c>
      <c r="D46" s="115">
        <f>B46+C46</f>
        <v>0</v>
      </c>
      <c r="E46" s="160">
        <v>0</v>
      </c>
      <c r="F46" s="160">
        <v>0</v>
      </c>
      <c r="G46" s="115">
        <f>F46-B46</f>
        <v>0</v>
      </c>
    </row>
    <row r="47" spans="1:7">
      <c r="A47" s="126" t="s">
        <v>145</v>
      </c>
      <c r="B47" s="160">
        <v>0</v>
      </c>
      <c r="C47" s="160">
        <v>0</v>
      </c>
      <c r="D47" s="115">
        <f t="shared" ref="D47:D53" si="9">B47+C47</f>
        <v>0</v>
      </c>
      <c r="E47" s="160">
        <v>0</v>
      </c>
      <c r="F47" s="160">
        <v>0</v>
      </c>
      <c r="G47" s="115">
        <f t="shared" ref="G47:G48" si="10">F47-B47</f>
        <v>0</v>
      </c>
    </row>
    <row r="48" spans="1:7">
      <c r="A48" s="126" t="s">
        <v>146</v>
      </c>
      <c r="B48" s="160">
        <v>0</v>
      </c>
      <c r="C48" s="160">
        <v>0</v>
      </c>
      <c r="D48" s="115">
        <f t="shared" si="9"/>
        <v>0</v>
      </c>
      <c r="E48" s="160">
        <v>0</v>
      </c>
      <c r="F48" s="160">
        <v>0</v>
      </c>
      <c r="G48" s="115">
        <f t="shared" si="10"/>
        <v>0</v>
      </c>
    </row>
    <row r="49" spans="1:7" ht="30">
      <c r="A49" s="126" t="s">
        <v>147</v>
      </c>
      <c r="B49" s="160">
        <v>0</v>
      </c>
      <c r="C49" s="160">
        <v>0</v>
      </c>
      <c r="D49" s="115">
        <f t="shared" si="9"/>
        <v>0</v>
      </c>
      <c r="E49" s="160">
        <v>0</v>
      </c>
      <c r="F49" s="160">
        <v>0</v>
      </c>
      <c r="G49" s="115">
        <f>F49-B49</f>
        <v>0</v>
      </c>
    </row>
    <row r="50" spans="1:7">
      <c r="A50" s="126" t="s">
        <v>148</v>
      </c>
      <c r="B50" s="160">
        <v>0</v>
      </c>
      <c r="C50" s="160">
        <v>0</v>
      </c>
      <c r="D50" s="115">
        <f t="shared" si="9"/>
        <v>0</v>
      </c>
      <c r="E50" s="160">
        <v>0</v>
      </c>
      <c r="F50" s="160">
        <v>0</v>
      </c>
      <c r="G50" s="115">
        <f t="shared" ref="G50:G63" si="11">F50-B50</f>
        <v>0</v>
      </c>
    </row>
    <row r="51" spans="1:7">
      <c r="A51" s="126" t="s">
        <v>149</v>
      </c>
      <c r="B51" s="160">
        <v>0</v>
      </c>
      <c r="C51" s="160">
        <v>0</v>
      </c>
      <c r="D51" s="115">
        <f t="shared" si="9"/>
        <v>0</v>
      </c>
      <c r="E51" s="160">
        <v>0</v>
      </c>
      <c r="F51" s="160">
        <v>0</v>
      </c>
      <c r="G51" s="115">
        <f t="shared" si="11"/>
        <v>0</v>
      </c>
    </row>
    <row r="52" spans="1:7" ht="30">
      <c r="A52" s="127" t="s">
        <v>150</v>
      </c>
      <c r="B52" s="160">
        <v>0</v>
      </c>
      <c r="C52" s="160">
        <v>0</v>
      </c>
      <c r="D52" s="115">
        <f t="shared" si="9"/>
        <v>0</v>
      </c>
      <c r="E52" s="160">
        <v>0</v>
      </c>
      <c r="F52" s="160">
        <v>0</v>
      </c>
      <c r="G52" s="115">
        <f t="shared" si="11"/>
        <v>0</v>
      </c>
    </row>
    <row r="53" spans="1:7">
      <c r="A53" s="125" t="s">
        <v>151</v>
      </c>
      <c r="B53" s="160">
        <v>0</v>
      </c>
      <c r="C53" s="160">
        <v>0</v>
      </c>
      <c r="D53" s="115">
        <f t="shared" si="9"/>
        <v>0</v>
      </c>
      <c r="E53" s="160">
        <v>0</v>
      </c>
      <c r="F53" s="160">
        <v>0</v>
      </c>
      <c r="G53" s="115">
        <f t="shared" si="11"/>
        <v>0</v>
      </c>
    </row>
    <row r="54" spans="1:7">
      <c r="A54" s="65" t="s">
        <v>152</v>
      </c>
      <c r="B54" s="115">
        <f>SUM(B55:B58)</f>
        <v>17416195</v>
      </c>
      <c r="C54" s="115">
        <f t="shared" ref="C54:F54" si="12">SUM(C55:C58)</f>
        <v>6549.39</v>
      </c>
      <c r="D54" s="115">
        <f t="shared" si="12"/>
        <v>17422744.390000001</v>
      </c>
      <c r="E54" s="115">
        <f t="shared" si="12"/>
        <v>6549.39</v>
      </c>
      <c r="F54" s="115">
        <f t="shared" si="12"/>
        <v>6549.39</v>
      </c>
      <c r="G54" s="115">
        <f t="shared" si="11"/>
        <v>-17409645.609999999</v>
      </c>
    </row>
    <row r="55" spans="1:7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>
      <c r="A58" s="127" t="s">
        <v>156</v>
      </c>
      <c r="B58" s="160">
        <v>17416195</v>
      </c>
      <c r="C58" s="160">
        <v>6549.39</v>
      </c>
      <c r="D58" s="115">
        <f t="shared" si="13"/>
        <v>17422744.390000001</v>
      </c>
      <c r="E58" s="160">
        <v>6549.39</v>
      </c>
      <c r="F58" s="160">
        <v>6549.39</v>
      </c>
      <c r="G58" s="115">
        <f t="shared" si="11"/>
        <v>-17409645.609999999</v>
      </c>
    </row>
    <row r="59" spans="1:7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>
      <c r="A60" s="126" t="s">
        <v>158</v>
      </c>
      <c r="B60" s="115">
        <v>0</v>
      </c>
      <c r="C60" s="115">
        <v>0</v>
      </c>
      <c r="D60" s="115">
        <f t="shared" ref="D60:D63" si="15">B60+C60</f>
        <v>0</v>
      </c>
      <c r="E60" s="115">
        <v>0</v>
      </c>
      <c r="F60" s="115">
        <v>0</v>
      </c>
      <c r="G60" s="115">
        <f t="shared" si="11"/>
        <v>0</v>
      </c>
    </row>
    <row r="61" spans="1:7">
      <c r="A61" s="126" t="s">
        <v>159</v>
      </c>
      <c r="B61" s="115">
        <v>0</v>
      </c>
      <c r="C61" s="115">
        <v>0</v>
      </c>
      <c r="D61" s="115">
        <f t="shared" si="15"/>
        <v>0</v>
      </c>
      <c r="E61" s="115">
        <v>0</v>
      </c>
      <c r="F61" s="115">
        <v>0</v>
      </c>
      <c r="G61" s="115">
        <f t="shared" si="11"/>
        <v>0</v>
      </c>
    </row>
    <row r="62" spans="1:7">
      <c r="A62" s="65" t="s">
        <v>160</v>
      </c>
      <c r="B62" s="115">
        <v>0</v>
      </c>
      <c r="C62" s="115">
        <v>0</v>
      </c>
      <c r="D62" s="115">
        <f t="shared" si="15"/>
        <v>0</v>
      </c>
      <c r="E62" s="115">
        <v>0</v>
      </c>
      <c r="F62" s="115">
        <v>0</v>
      </c>
      <c r="G62" s="115">
        <f t="shared" si="11"/>
        <v>0</v>
      </c>
    </row>
    <row r="63" spans="1:7">
      <c r="A63" s="65" t="s">
        <v>161</v>
      </c>
      <c r="B63" s="115">
        <v>0</v>
      </c>
      <c r="C63" s="115">
        <v>0</v>
      </c>
      <c r="D63" s="115">
        <f t="shared" si="15"/>
        <v>0</v>
      </c>
      <c r="E63" s="115">
        <v>0</v>
      </c>
      <c r="F63" s="115">
        <v>0</v>
      </c>
      <c r="G63" s="115">
        <f t="shared" si="11"/>
        <v>0</v>
      </c>
    </row>
    <row r="64" spans="1:7">
      <c r="A64" s="68"/>
      <c r="B64" s="116"/>
      <c r="C64" s="116"/>
      <c r="D64" s="116"/>
      <c r="E64" s="116"/>
      <c r="F64" s="116"/>
      <c r="G64" s="116"/>
    </row>
    <row r="65" spans="1:7">
      <c r="A65" s="67" t="s">
        <v>162</v>
      </c>
      <c r="B65" s="114">
        <f>B45+B54+B59+B62+B63</f>
        <v>17416195</v>
      </c>
      <c r="C65" s="114">
        <f t="shared" ref="C65:F65" si="16">C45+C54+C59+C62+C63</f>
        <v>6549.39</v>
      </c>
      <c r="D65" s="114">
        <f t="shared" si="16"/>
        <v>17422744.390000001</v>
      </c>
      <c r="E65" s="114">
        <f t="shared" si="16"/>
        <v>6549.39</v>
      </c>
      <c r="F65" s="114">
        <f t="shared" si="16"/>
        <v>6549.39</v>
      </c>
      <c r="G65" s="114">
        <f>F65-B65</f>
        <v>-17409645.609999999</v>
      </c>
    </row>
    <row r="66" spans="1:7">
      <c r="A66" s="68"/>
      <c r="B66" s="116"/>
      <c r="C66" s="116"/>
      <c r="D66" s="116"/>
      <c r="E66" s="116"/>
      <c r="F66" s="116"/>
      <c r="G66" s="116"/>
    </row>
    <row r="67" spans="1:7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>
      <c r="A68" s="65" t="s">
        <v>164</v>
      </c>
      <c r="B68" s="160">
        <v>0</v>
      </c>
      <c r="C68" s="160">
        <v>0</v>
      </c>
      <c r="D68" s="115">
        <f>B68+C68</f>
        <v>0</v>
      </c>
      <c r="E68" s="160">
        <v>0</v>
      </c>
      <c r="F68" s="160">
        <v>0</v>
      </c>
      <c r="G68" s="115">
        <f t="shared" ref="G68" si="18">F68-B68</f>
        <v>0</v>
      </c>
    </row>
    <row r="69" spans="1:7">
      <c r="A69" s="68"/>
      <c r="B69" s="116"/>
      <c r="C69" s="116"/>
      <c r="D69" s="116"/>
      <c r="E69" s="116"/>
      <c r="F69" s="116"/>
      <c r="G69" s="116"/>
    </row>
    <row r="70" spans="1:7">
      <c r="A70" s="67" t="s">
        <v>165</v>
      </c>
      <c r="B70" s="114">
        <f>B41+B65+B67</f>
        <v>59628566.859999999</v>
      </c>
      <c r="C70" s="114">
        <f t="shared" ref="C70:G70" si="19">C41+C65+C67</f>
        <v>2041834.4</v>
      </c>
      <c r="D70" s="114">
        <f t="shared" si="19"/>
        <v>61670401.259999998</v>
      </c>
      <c r="E70" s="114">
        <f t="shared" si="19"/>
        <v>14762233.310000002</v>
      </c>
      <c r="F70" s="114">
        <f t="shared" si="19"/>
        <v>14762233.310000002</v>
      </c>
      <c r="G70" s="114">
        <f t="shared" si="19"/>
        <v>-44866333.549999997</v>
      </c>
    </row>
    <row r="71" spans="1:7">
      <c r="A71" s="68"/>
      <c r="B71" s="116"/>
      <c r="C71" s="116"/>
      <c r="D71" s="116"/>
      <c r="E71" s="116"/>
      <c r="F71" s="116"/>
      <c r="G71" s="116"/>
    </row>
    <row r="72" spans="1:7">
      <c r="A72" s="67" t="s">
        <v>166</v>
      </c>
      <c r="B72" s="116"/>
      <c r="C72" s="116"/>
      <c r="D72" s="116"/>
      <c r="E72" s="116"/>
      <c r="F72" s="116"/>
      <c r="G72" s="116"/>
    </row>
    <row r="73" spans="1:7" ht="30">
      <c r="A73" s="128" t="s">
        <v>167</v>
      </c>
      <c r="B73" s="115">
        <v>0</v>
      </c>
      <c r="C73" s="115">
        <v>0</v>
      </c>
      <c r="D73" s="115">
        <f t="shared" ref="D73:D74" si="20">B73+C73</f>
        <v>0</v>
      </c>
      <c r="E73" s="115">
        <v>0</v>
      </c>
      <c r="F73" s="115">
        <v>0</v>
      </c>
      <c r="G73" s="115">
        <f t="shared" ref="G73:G74" si="21">F73-B73</f>
        <v>0</v>
      </c>
    </row>
    <row r="74" spans="1:7" ht="30">
      <c r="A74" s="128" t="s">
        <v>168</v>
      </c>
      <c r="B74" s="115">
        <v>0</v>
      </c>
      <c r="C74" s="115">
        <v>0</v>
      </c>
      <c r="D74" s="115">
        <f t="shared" si="20"/>
        <v>0</v>
      </c>
      <c r="E74" s="115">
        <v>0</v>
      </c>
      <c r="F74" s="115">
        <v>0</v>
      </c>
      <c r="G74" s="115">
        <f t="shared" si="21"/>
        <v>0</v>
      </c>
    </row>
    <row r="75" spans="1:7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topLeftCell="B1" zoomScaleNormal="100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>
      <c r="A1" s="239" t="s">
        <v>170</v>
      </c>
      <c r="B1" s="235"/>
      <c r="C1" s="235"/>
      <c r="D1" s="235"/>
      <c r="E1" s="235"/>
      <c r="F1" s="235"/>
      <c r="G1" s="235"/>
      <c r="H1" s="153"/>
    </row>
    <row r="2" spans="1:8">
      <c r="A2" s="232" t="s">
        <v>655</v>
      </c>
      <c r="B2" s="232"/>
      <c r="C2" s="232"/>
      <c r="D2" s="232"/>
      <c r="E2" s="232"/>
      <c r="F2" s="232"/>
      <c r="G2" s="232"/>
      <c r="H2" s="153"/>
    </row>
    <row r="3" spans="1:8">
      <c r="A3" s="238" t="s">
        <v>171</v>
      </c>
      <c r="B3" s="238"/>
      <c r="C3" s="238"/>
      <c r="D3" s="238"/>
      <c r="E3" s="238"/>
      <c r="F3" s="238"/>
      <c r="G3" s="238"/>
      <c r="H3" s="153"/>
    </row>
    <row r="4" spans="1:8">
      <c r="A4" s="238" t="s">
        <v>172</v>
      </c>
      <c r="B4" s="238"/>
      <c r="C4" s="238"/>
      <c r="D4" s="238"/>
      <c r="E4" s="238"/>
      <c r="F4" s="238"/>
      <c r="G4" s="238"/>
      <c r="H4" s="153"/>
    </row>
    <row r="5" spans="1:8">
      <c r="A5" s="238" t="s">
        <v>658</v>
      </c>
      <c r="B5" s="238"/>
      <c r="C5" s="238"/>
      <c r="D5" s="238"/>
      <c r="E5" s="238"/>
      <c r="F5" s="238"/>
      <c r="G5" s="238"/>
      <c r="H5" s="153"/>
    </row>
    <row r="6" spans="1:8">
      <c r="A6" s="233" t="s">
        <v>2</v>
      </c>
      <c r="B6" s="233"/>
      <c r="C6" s="233"/>
      <c r="D6" s="233"/>
      <c r="E6" s="233"/>
      <c r="F6" s="233"/>
      <c r="G6" s="233"/>
      <c r="H6" s="153"/>
    </row>
    <row r="7" spans="1:8">
      <c r="A7" s="236" t="s">
        <v>63</v>
      </c>
      <c r="B7" s="236" t="s">
        <v>173</v>
      </c>
      <c r="C7" s="236"/>
      <c r="D7" s="236"/>
      <c r="E7" s="236"/>
      <c r="F7" s="236"/>
      <c r="G7" s="237" t="s">
        <v>174</v>
      </c>
      <c r="H7" s="153"/>
    </row>
    <row r="8" spans="1:8" ht="30">
      <c r="A8" s="236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236"/>
      <c r="H8" s="153"/>
    </row>
    <row r="9" spans="1:8">
      <c r="A9" s="33" t="s">
        <v>177</v>
      </c>
      <c r="B9" s="129">
        <f>B10+B18+B189+B28+B38+B48+B58+B62+B71+B75</f>
        <v>42212371.859999999</v>
      </c>
      <c r="C9" s="129">
        <f t="shared" ref="C9:G9" si="0">C10+C18+C189+C28+C38+C48+C58+C62+C71+C75</f>
        <v>2035285.01</v>
      </c>
      <c r="D9" s="129">
        <f t="shared" si="0"/>
        <v>44247656.869999997</v>
      </c>
      <c r="E9" s="129">
        <f t="shared" si="0"/>
        <v>13169677.18</v>
      </c>
      <c r="F9" s="129">
        <f t="shared" si="0"/>
        <v>13169677.18</v>
      </c>
      <c r="G9" s="129">
        <f t="shared" si="0"/>
        <v>31077979.690000001</v>
      </c>
      <c r="H9" s="153"/>
    </row>
    <row r="10" spans="1:8">
      <c r="A10" s="130" t="s">
        <v>178</v>
      </c>
      <c r="B10" s="131">
        <f>SUM(B11:B17)</f>
        <v>27598212.27</v>
      </c>
      <c r="C10" s="131">
        <f t="shared" ref="C10:G10" si="1">SUM(C11:C17)</f>
        <v>0</v>
      </c>
      <c r="D10" s="131">
        <f t="shared" si="1"/>
        <v>27598212.27</v>
      </c>
      <c r="E10" s="131">
        <f t="shared" si="1"/>
        <v>9391000.6500000004</v>
      </c>
      <c r="F10" s="131">
        <f t="shared" si="1"/>
        <v>9391000.6500000004</v>
      </c>
      <c r="G10" s="131">
        <f t="shared" si="1"/>
        <v>18207211.620000001</v>
      </c>
      <c r="H10" s="153"/>
    </row>
    <row r="11" spans="1:8">
      <c r="A11" s="132" t="s">
        <v>179</v>
      </c>
      <c r="B11" s="161">
        <v>18607402.41</v>
      </c>
      <c r="C11" s="161">
        <v>0</v>
      </c>
      <c r="D11" s="131">
        <f>B11+C11</f>
        <v>18607402.41</v>
      </c>
      <c r="E11" s="161">
        <v>6813027.5800000001</v>
      </c>
      <c r="F11" s="161">
        <v>6813027.5800000001</v>
      </c>
      <c r="G11" s="131">
        <f>D11-E11</f>
        <v>11794374.83</v>
      </c>
      <c r="H11" s="154" t="s">
        <v>532</v>
      </c>
    </row>
    <row r="12" spans="1:8">
      <c r="A12" s="132" t="s">
        <v>180</v>
      </c>
      <c r="B12" s="131">
        <v>0</v>
      </c>
      <c r="C12" s="131">
        <v>0</v>
      </c>
      <c r="D12" s="131">
        <f t="shared" ref="D12:D17" si="2">B12+C12</f>
        <v>0</v>
      </c>
      <c r="E12" s="131">
        <v>0</v>
      </c>
      <c r="F12" s="131">
        <v>0</v>
      </c>
      <c r="G12" s="131">
        <f t="shared" ref="G12:G17" si="3">D12-E12</f>
        <v>0</v>
      </c>
      <c r="H12" s="154" t="s">
        <v>533</v>
      </c>
    </row>
    <row r="13" spans="1:8">
      <c r="A13" s="132" t="s">
        <v>181</v>
      </c>
      <c r="B13" s="161">
        <v>2299433.63</v>
      </c>
      <c r="C13" s="161">
        <v>0</v>
      </c>
      <c r="D13" s="131">
        <f t="shared" si="2"/>
        <v>2299433.63</v>
      </c>
      <c r="E13" s="161">
        <v>30371.69</v>
      </c>
      <c r="F13" s="161">
        <v>30371.69</v>
      </c>
      <c r="G13" s="131">
        <f t="shared" si="3"/>
        <v>2269061.94</v>
      </c>
      <c r="H13" s="154" t="s">
        <v>534</v>
      </c>
    </row>
    <row r="14" spans="1:8">
      <c r="A14" s="132" t="s">
        <v>182</v>
      </c>
      <c r="B14" s="161">
        <v>5406603.7300000004</v>
      </c>
      <c r="C14" s="161">
        <v>0</v>
      </c>
      <c r="D14" s="131">
        <f t="shared" si="2"/>
        <v>5406603.7300000004</v>
      </c>
      <c r="E14" s="161">
        <v>2061064.43</v>
      </c>
      <c r="F14" s="161">
        <v>2061064.43</v>
      </c>
      <c r="G14" s="131">
        <f t="shared" si="3"/>
        <v>3345539.3000000007</v>
      </c>
      <c r="H14" s="154" t="s">
        <v>535</v>
      </c>
    </row>
    <row r="15" spans="1:8">
      <c r="A15" s="132" t="s">
        <v>183</v>
      </c>
      <c r="B15" s="161">
        <v>1284772.5</v>
      </c>
      <c r="C15" s="161">
        <v>0</v>
      </c>
      <c r="D15" s="131">
        <f t="shared" si="2"/>
        <v>1284772.5</v>
      </c>
      <c r="E15" s="161">
        <v>486536.95</v>
      </c>
      <c r="F15" s="161">
        <v>486536.95</v>
      </c>
      <c r="G15" s="131">
        <f t="shared" si="3"/>
        <v>798235.55</v>
      </c>
      <c r="H15" s="154" t="s">
        <v>536</v>
      </c>
    </row>
    <row r="16" spans="1:8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537</v>
      </c>
    </row>
    <row r="17" spans="1:8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538</v>
      </c>
    </row>
    <row r="18" spans="1:8">
      <c r="A18" s="130" t="s">
        <v>186</v>
      </c>
      <c r="B18" s="131">
        <f>SUM(B19:B27)</f>
        <v>1286668.5899999999</v>
      </c>
      <c r="C18" s="131">
        <f t="shared" ref="C18:G18" si="4">SUM(C19:C27)</f>
        <v>74200.210000000006</v>
      </c>
      <c r="D18" s="131">
        <f t="shared" si="4"/>
        <v>1360868.8</v>
      </c>
      <c r="E18" s="131">
        <f t="shared" si="4"/>
        <v>236461.07000000004</v>
      </c>
      <c r="F18" s="131">
        <f t="shared" si="4"/>
        <v>236461.07000000004</v>
      </c>
      <c r="G18" s="131">
        <f t="shared" si="4"/>
        <v>1124407.73</v>
      </c>
      <c r="H18" s="153"/>
    </row>
    <row r="19" spans="1:8">
      <c r="A19" s="132" t="s">
        <v>187</v>
      </c>
      <c r="B19" s="161">
        <v>343034.91</v>
      </c>
      <c r="C19" s="161">
        <v>74200.210000000006</v>
      </c>
      <c r="D19" s="131">
        <f t="shared" ref="D19:D27" si="5">B19+C19</f>
        <v>417235.12</v>
      </c>
      <c r="E19" s="161">
        <v>134090.82</v>
      </c>
      <c r="F19" s="161">
        <v>134090.82</v>
      </c>
      <c r="G19" s="131">
        <f t="shared" ref="G19:G27" si="6">D19-E19</f>
        <v>283144.3</v>
      </c>
      <c r="H19" s="154" t="s">
        <v>539</v>
      </c>
    </row>
    <row r="20" spans="1:8">
      <c r="A20" s="132" t="s">
        <v>188</v>
      </c>
      <c r="B20" s="161">
        <v>185000</v>
      </c>
      <c r="C20" s="161">
        <v>-1284</v>
      </c>
      <c r="D20" s="131">
        <f t="shared" si="5"/>
        <v>183716</v>
      </c>
      <c r="E20" s="161">
        <v>32812.080000000002</v>
      </c>
      <c r="F20" s="161">
        <v>32812.080000000002</v>
      </c>
      <c r="G20" s="131">
        <f t="shared" si="6"/>
        <v>150903.91999999998</v>
      </c>
      <c r="H20" s="154" t="s">
        <v>540</v>
      </c>
    </row>
    <row r="21" spans="1:8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541</v>
      </c>
    </row>
    <row r="22" spans="1:8">
      <c r="A22" s="132" t="s">
        <v>190</v>
      </c>
      <c r="B22" s="161">
        <v>59208.68</v>
      </c>
      <c r="C22" s="161">
        <v>0</v>
      </c>
      <c r="D22" s="131">
        <f t="shared" si="5"/>
        <v>59208.68</v>
      </c>
      <c r="E22" s="161">
        <v>6672</v>
      </c>
      <c r="F22" s="161">
        <v>6672</v>
      </c>
      <c r="G22" s="131">
        <f t="shared" si="6"/>
        <v>52536.68</v>
      </c>
      <c r="H22" s="154" t="s">
        <v>542</v>
      </c>
    </row>
    <row r="23" spans="1:8">
      <c r="A23" s="132" t="s">
        <v>191</v>
      </c>
      <c r="B23" s="161">
        <v>126500</v>
      </c>
      <c r="C23" s="161">
        <v>0</v>
      </c>
      <c r="D23" s="131">
        <f t="shared" si="5"/>
        <v>126500</v>
      </c>
      <c r="E23" s="161">
        <v>3682.19</v>
      </c>
      <c r="F23" s="161">
        <v>3682.19</v>
      </c>
      <c r="G23" s="131">
        <f t="shared" si="6"/>
        <v>122817.81</v>
      </c>
      <c r="H23" s="154" t="s">
        <v>543</v>
      </c>
    </row>
    <row r="24" spans="1:8">
      <c r="A24" s="132" t="s">
        <v>192</v>
      </c>
      <c r="B24" s="161">
        <v>400000</v>
      </c>
      <c r="C24" s="161">
        <v>0</v>
      </c>
      <c r="D24" s="131">
        <f t="shared" si="5"/>
        <v>400000</v>
      </c>
      <c r="E24" s="161">
        <v>50941.98</v>
      </c>
      <c r="F24" s="161">
        <v>50941.98</v>
      </c>
      <c r="G24" s="131">
        <f t="shared" si="6"/>
        <v>349058.02</v>
      </c>
      <c r="H24" s="154" t="s">
        <v>544</v>
      </c>
    </row>
    <row r="25" spans="1:8">
      <c r="A25" s="132" t="s">
        <v>193</v>
      </c>
      <c r="B25" s="161">
        <v>6500</v>
      </c>
      <c r="C25" s="161">
        <v>1284</v>
      </c>
      <c r="D25" s="131">
        <f t="shared" si="5"/>
        <v>7784</v>
      </c>
      <c r="E25" s="161">
        <v>2784</v>
      </c>
      <c r="F25" s="161">
        <v>2784</v>
      </c>
      <c r="G25" s="131">
        <f t="shared" si="6"/>
        <v>5000</v>
      </c>
      <c r="H25" s="154" t="s">
        <v>545</v>
      </c>
    </row>
    <row r="26" spans="1:8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546</v>
      </c>
    </row>
    <row r="27" spans="1:8">
      <c r="A27" s="132" t="s">
        <v>195</v>
      </c>
      <c r="B27" s="161">
        <v>166425</v>
      </c>
      <c r="C27" s="161">
        <v>0</v>
      </c>
      <c r="D27" s="131">
        <f t="shared" si="5"/>
        <v>166425</v>
      </c>
      <c r="E27" s="161">
        <v>5478</v>
      </c>
      <c r="F27" s="161">
        <v>5478</v>
      </c>
      <c r="G27" s="131">
        <f t="shared" si="6"/>
        <v>160947</v>
      </c>
      <c r="H27" s="154" t="s">
        <v>547</v>
      </c>
    </row>
    <row r="28" spans="1:8">
      <c r="A28" s="130" t="s">
        <v>196</v>
      </c>
      <c r="B28" s="131">
        <f>SUM(B29:B37)</f>
        <v>11090175.999999998</v>
      </c>
      <c r="C28" s="131">
        <f t="shared" ref="C28:G28" si="7">SUM(C29:C37)</f>
        <v>553674.9</v>
      </c>
      <c r="D28" s="131">
        <f t="shared" si="7"/>
        <v>11643850.899999999</v>
      </c>
      <c r="E28" s="131">
        <f t="shared" si="7"/>
        <v>2169527.0300000003</v>
      </c>
      <c r="F28" s="131">
        <f t="shared" si="7"/>
        <v>2169527.0300000003</v>
      </c>
      <c r="G28" s="131">
        <f t="shared" si="7"/>
        <v>9474323.8699999992</v>
      </c>
      <c r="H28" s="153"/>
    </row>
    <row r="29" spans="1:8">
      <c r="A29" s="132" t="s">
        <v>197</v>
      </c>
      <c r="B29" s="161">
        <v>1237580.6000000001</v>
      </c>
      <c r="C29" s="161">
        <v>0</v>
      </c>
      <c r="D29" s="131">
        <f t="shared" ref="D29:D82" si="8">B29+C29</f>
        <v>1237580.6000000001</v>
      </c>
      <c r="E29" s="161">
        <v>268399.01</v>
      </c>
      <c r="F29" s="161">
        <v>268399.01</v>
      </c>
      <c r="G29" s="131">
        <f t="shared" ref="G29:G37" si="9">D29-E29</f>
        <v>969181.59000000008</v>
      </c>
      <c r="H29" s="154" t="s">
        <v>548</v>
      </c>
    </row>
    <row r="30" spans="1:8">
      <c r="A30" s="132" t="s">
        <v>198</v>
      </c>
      <c r="B30" s="161">
        <v>355700</v>
      </c>
      <c r="C30" s="161">
        <v>0</v>
      </c>
      <c r="D30" s="131">
        <f t="shared" si="8"/>
        <v>355700</v>
      </c>
      <c r="E30" s="161">
        <v>54153.85</v>
      </c>
      <c r="F30" s="161">
        <v>54153.85</v>
      </c>
      <c r="G30" s="131">
        <f t="shared" si="9"/>
        <v>301546.15000000002</v>
      </c>
      <c r="H30" s="154" t="s">
        <v>549</v>
      </c>
    </row>
    <row r="31" spans="1:8">
      <c r="A31" s="132" t="s">
        <v>199</v>
      </c>
      <c r="B31" s="161">
        <v>3762086</v>
      </c>
      <c r="C31" s="161">
        <v>0</v>
      </c>
      <c r="D31" s="131">
        <f t="shared" si="8"/>
        <v>3762086</v>
      </c>
      <c r="E31" s="161">
        <v>456564.47999999998</v>
      </c>
      <c r="F31" s="161">
        <v>456564.47999999998</v>
      </c>
      <c r="G31" s="131">
        <f t="shared" si="9"/>
        <v>3305521.52</v>
      </c>
      <c r="H31" s="154" t="s">
        <v>550</v>
      </c>
    </row>
    <row r="32" spans="1:8">
      <c r="A32" s="132" t="s">
        <v>200</v>
      </c>
      <c r="B32" s="161">
        <v>261280</v>
      </c>
      <c r="C32" s="161">
        <v>0</v>
      </c>
      <c r="D32" s="131">
        <f t="shared" si="8"/>
        <v>261280</v>
      </c>
      <c r="E32" s="161">
        <v>53118.28</v>
      </c>
      <c r="F32" s="161">
        <v>53118.28</v>
      </c>
      <c r="G32" s="131">
        <f t="shared" si="9"/>
        <v>208161.72</v>
      </c>
      <c r="H32" s="154" t="s">
        <v>551</v>
      </c>
    </row>
    <row r="33" spans="1:8">
      <c r="A33" s="132" t="s">
        <v>201</v>
      </c>
      <c r="B33" s="161">
        <v>3492736.26</v>
      </c>
      <c r="C33" s="161">
        <v>558192</v>
      </c>
      <c r="D33" s="131">
        <f t="shared" si="8"/>
        <v>4050928.26</v>
      </c>
      <c r="E33" s="161">
        <v>1084334.1000000001</v>
      </c>
      <c r="F33" s="161">
        <v>1084334.1000000001</v>
      </c>
      <c r="G33" s="131">
        <f t="shared" si="9"/>
        <v>2966594.1599999997</v>
      </c>
      <c r="H33" s="154" t="s">
        <v>552</v>
      </c>
    </row>
    <row r="34" spans="1:8">
      <c r="A34" s="132" t="s">
        <v>202</v>
      </c>
      <c r="B34" s="161">
        <v>165000</v>
      </c>
      <c r="C34" s="161">
        <v>0</v>
      </c>
      <c r="D34" s="131">
        <f t="shared" si="8"/>
        <v>165000</v>
      </c>
      <c r="E34" s="161">
        <v>0</v>
      </c>
      <c r="F34" s="161">
        <v>0</v>
      </c>
      <c r="G34" s="131">
        <f t="shared" si="9"/>
        <v>165000</v>
      </c>
      <c r="H34" s="154" t="s">
        <v>553</v>
      </c>
    </row>
    <row r="35" spans="1:8">
      <c r="A35" s="132" t="s">
        <v>203</v>
      </c>
      <c r="B35" s="161">
        <v>171010</v>
      </c>
      <c r="C35" s="161">
        <v>0</v>
      </c>
      <c r="D35" s="131">
        <f t="shared" si="8"/>
        <v>171010</v>
      </c>
      <c r="E35" s="161">
        <v>22604.31</v>
      </c>
      <c r="F35" s="161">
        <v>22604.31</v>
      </c>
      <c r="G35" s="131">
        <f t="shared" si="9"/>
        <v>148405.69</v>
      </c>
      <c r="H35" s="154" t="s">
        <v>554</v>
      </c>
    </row>
    <row r="36" spans="1:8">
      <c r="A36" s="132" t="s">
        <v>204</v>
      </c>
      <c r="B36" s="161">
        <v>619148.78</v>
      </c>
      <c r="C36" s="161">
        <v>-4517.1000000000004</v>
      </c>
      <c r="D36" s="131">
        <f t="shared" si="8"/>
        <v>614631.68000000005</v>
      </c>
      <c r="E36" s="161">
        <v>16439</v>
      </c>
      <c r="F36" s="161">
        <v>16439</v>
      </c>
      <c r="G36" s="131">
        <f t="shared" si="9"/>
        <v>598192.68000000005</v>
      </c>
      <c r="H36" s="154" t="s">
        <v>555</v>
      </c>
    </row>
    <row r="37" spans="1:8">
      <c r="A37" s="132" t="s">
        <v>205</v>
      </c>
      <c r="B37" s="161">
        <v>1025634.36</v>
      </c>
      <c r="C37" s="161">
        <v>0</v>
      </c>
      <c r="D37" s="131">
        <f t="shared" si="8"/>
        <v>1025634.36</v>
      </c>
      <c r="E37" s="161">
        <v>213914</v>
      </c>
      <c r="F37" s="161">
        <v>213914</v>
      </c>
      <c r="G37" s="131">
        <f t="shared" si="9"/>
        <v>811720.36</v>
      </c>
      <c r="H37" s="154" t="s">
        <v>556</v>
      </c>
    </row>
    <row r="38" spans="1:8">
      <c r="A38" s="130" t="s">
        <v>206</v>
      </c>
      <c r="B38" s="131">
        <f>SUM(B39:B47)</f>
        <v>943440</v>
      </c>
      <c r="C38" s="131">
        <f t="shared" ref="C38:G38" si="10">SUM(C39:C47)</f>
        <v>67017.100000000006</v>
      </c>
      <c r="D38" s="131">
        <f t="shared" si="10"/>
        <v>1010457.1</v>
      </c>
      <c r="E38" s="131">
        <f t="shared" si="10"/>
        <v>172400.43</v>
      </c>
      <c r="F38" s="131">
        <f t="shared" si="10"/>
        <v>172400.43</v>
      </c>
      <c r="G38" s="131">
        <f t="shared" si="10"/>
        <v>838056.66999999993</v>
      </c>
      <c r="H38" s="153"/>
    </row>
    <row r="39" spans="1:8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557</v>
      </c>
    </row>
    <row r="40" spans="1:8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558</v>
      </c>
    </row>
    <row r="41" spans="1:8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559</v>
      </c>
    </row>
    <row r="42" spans="1:8">
      <c r="A42" s="132" t="s">
        <v>210</v>
      </c>
      <c r="B42" s="161">
        <v>943440</v>
      </c>
      <c r="C42" s="161">
        <v>67017.100000000006</v>
      </c>
      <c r="D42" s="131">
        <f t="shared" si="8"/>
        <v>1010457.1</v>
      </c>
      <c r="E42" s="161">
        <v>172400.43</v>
      </c>
      <c r="F42" s="161">
        <v>172400.43</v>
      </c>
      <c r="G42" s="131">
        <f t="shared" si="11"/>
        <v>838056.66999999993</v>
      </c>
      <c r="H42" s="154" t="s">
        <v>560</v>
      </c>
    </row>
    <row r="43" spans="1:8">
      <c r="A43" s="132" t="s">
        <v>211</v>
      </c>
      <c r="B43" s="131">
        <v>0</v>
      </c>
      <c r="C43" s="131">
        <v>0</v>
      </c>
      <c r="D43" s="131">
        <f t="shared" si="8"/>
        <v>0</v>
      </c>
      <c r="E43" s="131">
        <v>0</v>
      </c>
      <c r="F43" s="131">
        <v>0</v>
      </c>
      <c r="G43" s="131">
        <f t="shared" si="11"/>
        <v>0</v>
      </c>
      <c r="H43" s="153" t="s">
        <v>561</v>
      </c>
    </row>
    <row r="44" spans="1:8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562</v>
      </c>
    </row>
    <row r="45" spans="1:8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563</v>
      </c>
    </row>
    <row r="47" spans="1:8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564</v>
      </c>
    </row>
    <row r="48" spans="1:8">
      <c r="A48" s="130" t="s">
        <v>216</v>
      </c>
      <c r="B48" s="131">
        <f>SUM(B49:B57)</f>
        <v>1293875</v>
      </c>
      <c r="C48" s="131">
        <f t="shared" ref="C48:G48" si="12">SUM(C49:C57)</f>
        <v>1340392.8</v>
      </c>
      <c r="D48" s="131">
        <f t="shared" si="12"/>
        <v>2634267.7999999998</v>
      </c>
      <c r="E48" s="131">
        <f t="shared" si="12"/>
        <v>1200288</v>
      </c>
      <c r="F48" s="131">
        <f t="shared" si="12"/>
        <v>1200288</v>
      </c>
      <c r="G48" s="131">
        <f t="shared" si="12"/>
        <v>1433979.8</v>
      </c>
      <c r="H48" s="153"/>
    </row>
    <row r="49" spans="1:8">
      <c r="A49" s="132" t="s">
        <v>217</v>
      </c>
      <c r="B49" s="161">
        <v>1293875</v>
      </c>
      <c r="C49" s="161">
        <v>1005288</v>
      </c>
      <c r="D49" s="131">
        <f t="shared" si="8"/>
        <v>2299163</v>
      </c>
      <c r="E49" s="161">
        <v>1200288</v>
      </c>
      <c r="F49" s="161">
        <v>1200288</v>
      </c>
      <c r="G49" s="131">
        <f t="shared" ref="G49:G57" si="13">D49-E49</f>
        <v>1098875</v>
      </c>
      <c r="H49" s="154" t="s">
        <v>565</v>
      </c>
    </row>
    <row r="50" spans="1:8">
      <c r="A50" s="132" t="s">
        <v>218</v>
      </c>
      <c r="B50" s="161">
        <v>0</v>
      </c>
      <c r="C50" s="161">
        <v>290104.8</v>
      </c>
      <c r="D50" s="131">
        <f t="shared" si="8"/>
        <v>290104.8</v>
      </c>
      <c r="E50" s="161">
        <v>0</v>
      </c>
      <c r="F50" s="161">
        <v>0</v>
      </c>
      <c r="G50" s="131">
        <f t="shared" si="13"/>
        <v>290104.8</v>
      </c>
      <c r="H50" s="154" t="s">
        <v>566</v>
      </c>
    </row>
    <row r="51" spans="1:8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567</v>
      </c>
    </row>
    <row r="52" spans="1:8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568</v>
      </c>
    </row>
    <row r="53" spans="1:8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569</v>
      </c>
    </row>
    <row r="54" spans="1:8">
      <c r="A54" s="132" t="s">
        <v>222</v>
      </c>
      <c r="B54" s="161">
        <v>0</v>
      </c>
      <c r="C54" s="161">
        <v>45000</v>
      </c>
      <c r="D54" s="131">
        <f t="shared" si="8"/>
        <v>45000</v>
      </c>
      <c r="E54" s="161">
        <v>0</v>
      </c>
      <c r="F54" s="161">
        <v>0</v>
      </c>
      <c r="G54" s="131">
        <f t="shared" si="13"/>
        <v>45000</v>
      </c>
      <c r="H54" s="154" t="s">
        <v>570</v>
      </c>
    </row>
    <row r="55" spans="1:8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571</v>
      </c>
    </row>
    <row r="56" spans="1:8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572</v>
      </c>
    </row>
    <row r="57" spans="1:8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573</v>
      </c>
    </row>
    <row r="58" spans="1:8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574</v>
      </c>
    </row>
    <row r="60" spans="1:8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575</v>
      </c>
    </row>
    <row r="61" spans="1:8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576</v>
      </c>
    </row>
    <row r="62" spans="1:8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577</v>
      </c>
    </row>
    <row r="64" spans="1:8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578</v>
      </c>
    </row>
    <row r="65" spans="1:8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579</v>
      </c>
    </row>
    <row r="66" spans="1:8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580</v>
      </c>
    </row>
    <row r="67" spans="1:8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581</v>
      </c>
    </row>
    <row r="68" spans="1:8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582</v>
      </c>
    </row>
    <row r="70" spans="1:8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583</v>
      </c>
    </row>
    <row r="71" spans="1:8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584</v>
      </c>
    </row>
    <row r="73" spans="1:8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585</v>
      </c>
    </row>
    <row r="74" spans="1:8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586</v>
      </c>
    </row>
    <row r="75" spans="1:8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587</v>
      </c>
    </row>
    <row r="77" spans="1:8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588</v>
      </c>
    </row>
    <row r="78" spans="1:8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589</v>
      </c>
    </row>
    <row r="79" spans="1:8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590</v>
      </c>
    </row>
    <row r="80" spans="1:8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591</v>
      </c>
    </row>
    <row r="81" spans="1:8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592</v>
      </c>
    </row>
    <row r="82" spans="1:8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593</v>
      </c>
    </row>
    <row r="83" spans="1:8">
      <c r="A83" s="133"/>
      <c r="B83" s="134"/>
      <c r="C83" s="134"/>
      <c r="D83" s="134"/>
      <c r="E83" s="134"/>
      <c r="F83" s="134"/>
      <c r="G83" s="134"/>
      <c r="H83" s="153"/>
    </row>
    <row r="84" spans="1:8">
      <c r="A84" s="135" t="s">
        <v>251</v>
      </c>
      <c r="B84" s="129">
        <f>B85+B93+B103+B113+B123+B133+B137+B146+B150</f>
        <v>17416195</v>
      </c>
      <c r="C84" s="129">
        <f t="shared" ref="C84:G84" si="22">C85+C93+C103+C113+C123+C133+C137+C146+C150</f>
        <v>716888.96</v>
      </c>
      <c r="D84" s="129">
        <f t="shared" si="22"/>
        <v>18133083.960000001</v>
      </c>
      <c r="E84" s="129">
        <f t="shared" si="22"/>
        <v>710339.57000000007</v>
      </c>
      <c r="F84" s="129">
        <f t="shared" si="22"/>
        <v>710339.57000000007</v>
      </c>
      <c r="G84" s="129">
        <f t="shared" si="22"/>
        <v>17422744.390000001</v>
      </c>
      <c r="H84" s="153"/>
    </row>
    <row r="85" spans="1:8">
      <c r="A85" s="130" t="s">
        <v>178</v>
      </c>
      <c r="B85" s="131">
        <f>SUM(B86:B92)</f>
        <v>17394358.98</v>
      </c>
      <c r="C85" s="131">
        <f t="shared" ref="C85:G85" si="23">SUM(C86:C92)</f>
        <v>0</v>
      </c>
      <c r="D85" s="131">
        <f t="shared" si="23"/>
        <v>17394358.98</v>
      </c>
      <c r="E85" s="131">
        <f t="shared" si="23"/>
        <v>0</v>
      </c>
      <c r="F85" s="131">
        <f t="shared" si="23"/>
        <v>0</v>
      </c>
      <c r="G85" s="131">
        <f t="shared" si="23"/>
        <v>17394358.98</v>
      </c>
      <c r="H85" s="153"/>
    </row>
    <row r="86" spans="1:8">
      <c r="A86" s="132" t="s">
        <v>179</v>
      </c>
      <c r="B86" s="161">
        <v>11902773</v>
      </c>
      <c r="C86" s="161">
        <v>0</v>
      </c>
      <c r="D86" s="131">
        <f t="shared" ref="D86:D92" si="24">B86+C86</f>
        <v>11902773</v>
      </c>
      <c r="E86" s="161">
        <v>0</v>
      </c>
      <c r="F86" s="161">
        <v>0</v>
      </c>
      <c r="G86" s="131">
        <f t="shared" ref="G86:G92" si="25">D86-E86</f>
        <v>11902773</v>
      </c>
      <c r="H86" s="154" t="s">
        <v>594</v>
      </c>
    </row>
    <row r="87" spans="1:8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595</v>
      </c>
    </row>
    <row r="88" spans="1:8">
      <c r="A88" s="132" t="s">
        <v>181</v>
      </c>
      <c r="B88" s="161">
        <v>2024260.46</v>
      </c>
      <c r="C88" s="161">
        <v>0</v>
      </c>
      <c r="D88" s="131">
        <f t="shared" si="24"/>
        <v>2024260.46</v>
      </c>
      <c r="E88" s="161">
        <v>0</v>
      </c>
      <c r="F88" s="161">
        <v>0</v>
      </c>
      <c r="G88" s="131">
        <f t="shared" si="25"/>
        <v>2024260.46</v>
      </c>
      <c r="H88" s="154" t="s">
        <v>596</v>
      </c>
    </row>
    <row r="89" spans="1:8">
      <c r="A89" s="132" t="s">
        <v>182</v>
      </c>
      <c r="B89" s="161">
        <v>2504897.02</v>
      </c>
      <c r="C89" s="161">
        <v>0</v>
      </c>
      <c r="D89" s="131">
        <f t="shared" si="24"/>
        <v>2504897.02</v>
      </c>
      <c r="E89" s="161">
        <v>0</v>
      </c>
      <c r="F89" s="161">
        <v>0</v>
      </c>
      <c r="G89" s="131">
        <f t="shared" si="25"/>
        <v>2504897.02</v>
      </c>
      <c r="H89" s="154" t="s">
        <v>597</v>
      </c>
    </row>
    <row r="90" spans="1:8">
      <c r="A90" s="132" t="s">
        <v>183</v>
      </c>
      <c r="B90" s="161">
        <v>962428.5</v>
      </c>
      <c r="C90" s="161">
        <v>0</v>
      </c>
      <c r="D90" s="131">
        <f t="shared" si="24"/>
        <v>962428.5</v>
      </c>
      <c r="E90" s="161">
        <v>0</v>
      </c>
      <c r="F90" s="161">
        <v>0</v>
      </c>
      <c r="G90" s="131">
        <f t="shared" si="25"/>
        <v>962428.5</v>
      </c>
      <c r="H90" s="154" t="s">
        <v>598</v>
      </c>
    </row>
    <row r="91" spans="1:8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599</v>
      </c>
    </row>
    <row r="92" spans="1:8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600</v>
      </c>
    </row>
    <row r="93" spans="1:8">
      <c r="A93" s="130" t="s">
        <v>186</v>
      </c>
      <c r="B93" s="131">
        <f>SUM(B94:B102)</f>
        <v>21836.02</v>
      </c>
      <c r="C93" s="131">
        <f t="shared" ref="C93:G93" si="26">SUM(C94:C102)</f>
        <v>0</v>
      </c>
      <c r="D93" s="131">
        <f t="shared" si="26"/>
        <v>21836.02</v>
      </c>
      <c r="E93" s="131">
        <f t="shared" si="26"/>
        <v>0</v>
      </c>
      <c r="F93" s="131">
        <f t="shared" si="26"/>
        <v>0</v>
      </c>
      <c r="G93" s="131">
        <f t="shared" si="26"/>
        <v>21836.02</v>
      </c>
      <c r="H93" s="153"/>
    </row>
    <row r="94" spans="1:8">
      <c r="A94" s="132" t="s">
        <v>187</v>
      </c>
      <c r="B94" s="161">
        <v>21836.02</v>
      </c>
      <c r="C94" s="161">
        <v>0</v>
      </c>
      <c r="D94" s="131">
        <f t="shared" ref="D94:D102" si="27">B94+C94</f>
        <v>21836.02</v>
      </c>
      <c r="E94" s="161">
        <v>0</v>
      </c>
      <c r="F94" s="161">
        <v>0</v>
      </c>
      <c r="G94" s="131">
        <f t="shared" ref="G94:G102" si="28">D94-E94</f>
        <v>21836.02</v>
      </c>
      <c r="H94" s="154" t="s">
        <v>601</v>
      </c>
    </row>
    <row r="95" spans="1:8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602</v>
      </c>
    </row>
    <row r="96" spans="1:8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603</v>
      </c>
    </row>
    <row r="97" spans="1:8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604</v>
      </c>
    </row>
    <row r="98" spans="1:8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605</v>
      </c>
    </row>
    <row r="99" spans="1:8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606</v>
      </c>
    </row>
    <row r="100" spans="1:8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607</v>
      </c>
    </row>
    <row r="101" spans="1:8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608</v>
      </c>
    </row>
    <row r="102" spans="1:8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609</v>
      </c>
    </row>
    <row r="103" spans="1:8">
      <c r="A103" s="130" t="s">
        <v>196</v>
      </c>
      <c r="B103" s="131">
        <f>SUM(B104:B112)</f>
        <v>0</v>
      </c>
      <c r="C103" s="131">
        <f t="shared" ref="C103:G103" si="29">SUM(C104:C112)</f>
        <v>716888.96</v>
      </c>
      <c r="D103" s="131">
        <f t="shared" si="29"/>
        <v>716888.96</v>
      </c>
      <c r="E103" s="131">
        <f t="shared" si="29"/>
        <v>710339.57000000007</v>
      </c>
      <c r="F103" s="131">
        <f t="shared" si="29"/>
        <v>710339.57000000007</v>
      </c>
      <c r="G103" s="131">
        <f t="shared" si="29"/>
        <v>6549.39</v>
      </c>
      <c r="H103" s="153"/>
    </row>
    <row r="104" spans="1:8">
      <c r="A104" s="132" t="s">
        <v>197</v>
      </c>
      <c r="B104" s="161">
        <v>0</v>
      </c>
      <c r="C104" s="161">
        <v>6549.39</v>
      </c>
      <c r="D104" s="131">
        <f t="shared" ref="D104:D112" si="30">B104+C104</f>
        <v>6549.39</v>
      </c>
      <c r="E104" s="161">
        <v>0</v>
      </c>
      <c r="F104" s="161">
        <v>0</v>
      </c>
      <c r="G104" s="131">
        <f t="shared" ref="G104:G112" si="31">D104-E104</f>
        <v>6549.39</v>
      </c>
      <c r="H104" s="154" t="s">
        <v>610</v>
      </c>
    </row>
    <row r="105" spans="1:8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611</v>
      </c>
    </row>
    <row r="106" spans="1:8">
      <c r="A106" s="132" t="s">
        <v>199</v>
      </c>
      <c r="B106" s="161">
        <v>0</v>
      </c>
      <c r="C106" s="161">
        <v>231933.3</v>
      </c>
      <c r="D106" s="131">
        <f t="shared" si="30"/>
        <v>231933.3</v>
      </c>
      <c r="E106" s="161">
        <v>231933.3</v>
      </c>
      <c r="F106" s="161">
        <v>231933.3</v>
      </c>
      <c r="G106" s="131">
        <f t="shared" si="31"/>
        <v>0</v>
      </c>
      <c r="H106" s="154" t="s">
        <v>612</v>
      </c>
    </row>
    <row r="107" spans="1:8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613</v>
      </c>
    </row>
    <row r="108" spans="1:8">
      <c r="A108" s="132" t="s">
        <v>201</v>
      </c>
      <c r="B108" s="161">
        <v>0</v>
      </c>
      <c r="C108" s="161">
        <v>478406.27</v>
      </c>
      <c r="D108" s="131">
        <f t="shared" si="30"/>
        <v>478406.27</v>
      </c>
      <c r="E108" s="161">
        <v>478406.27</v>
      </c>
      <c r="F108" s="161">
        <v>478406.27</v>
      </c>
      <c r="G108" s="131">
        <f t="shared" si="31"/>
        <v>0</v>
      </c>
      <c r="H108" s="154" t="s">
        <v>614</v>
      </c>
    </row>
    <row r="109" spans="1:8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615</v>
      </c>
    </row>
    <row r="110" spans="1:8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616</v>
      </c>
    </row>
    <row r="111" spans="1:8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617</v>
      </c>
    </row>
    <row r="112" spans="1:8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618</v>
      </c>
    </row>
    <row r="113" spans="1:8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619</v>
      </c>
    </row>
    <row r="115" spans="1:8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620</v>
      </c>
    </row>
    <row r="116" spans="1:8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621</v>
      </c>
    </row>
    <row r="117" spans="1:8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622</v>
      </c>
    </row>
    <row r="118" spans="1:8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623</v>
      </c>
    </row>
    <row r="119" spans="1:8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624</v>
      </c>
    </row>
    <row r="120" spans="1:8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625</v>
      </c>
    </row>
    <row r="123" spans="1:8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626</v>
      </c>
    </row>
    <row r="125" spans="1:8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627</v>
      </c>
    </row>
    <row r="126" spans="1:8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628</v>
      </c>
    </row>
    <row r="127" spans="1:8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629</v>
      </c>
    </row>
    <row r="128" spans="1:8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630</v>
      </c>
    </row>
    <row r="129" spans="1:8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631</v>
      </c>
    </row>
    <row r="130" spans="1:8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632</v>
      </c>
    </row>
    <row r="131" spans="1:8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633</v>
      </c>
    </row>
    <row r="132" spans="1:8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634</v>
      </c>
    </row>
    <row r="133" spans="1:8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635</v>
      </c>
    </row>
    <row r="135" spans="1:8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636</v>
      </c>
    </row>
    <row r="136" spans="1:8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637</v>
      </c>
    </row>
    <row r="137" spans="1:8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638</v>
      </c>
    </row>
    <row r="139" spans="1:8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639</v>
      </c>
    </row>
    <row r="140" spans="1:8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640</v>
      </c>
    </row>
    <row r="141" spans="1:8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641</v>
      </c>
    </row>
    <row r="142" spans="1:8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642</v>
      </c>
    </row>
    <row r="143" spans="1:8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643</v>
      </c>
    </row>
    <row r="145" spans="1:8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644</v>
      </c>
    </row>
    <row r="146" spans="1:8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645</v>
      </c>
    </row>
    <row r="148" spans="1:8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646</v>
      </c>
    </row>
    <row r="149" spans="1:8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647</v>
      </c>
    </row>
    <row r="150" spans="1:8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648</v>
      </c>
    </row>
    <row r="152" spans="1:8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649</v>
      </c>
    </row>
    <row r="153" spans="1:8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650</v>
      </c>
    </row>
    <row r="154" spans="1:8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651</v>
      </c>
    </row>
    <row r="155" spans="1:8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652</v>
      </c>
    </row>
    <row r="156" spans="1:8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653</v>
      </c>
    </row>
    <row r="157" spans="1:8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654</v>
      </c>
    </row>
    <row r="158" spans="1:8">
      <c r="A158" s="137"/>
      <c r="B158" s="134"/>
      <c r="C158" s="134"/>
      <c r="D158" s="134"/>
      <c r="E158" s="134"/>
      <c r="F158" s="134"/>
      <c r="G158" s="134"/>
      <c r="H158" s="153"/>
    </row>
    <row r="159" spans="1:8">
      <c r="A159" s="138" t="s">
        <v>252</v>
      </c>
      <c r="B159" s="129">
        <f>B9+B84</f>
        <v>59628566.859999999</v>
      </c>
      <c r="C159" s="129">
        <f t="shared" ref="C159:G159" si="47">C9+C84</f>
        <v>2752173.9699999997</v>
      </c>
      <c r="D159" s="129">
        <f t="shared" si="47"/>
        <v>62380740.829999998</v>
      </c>
      <c r="E159" s="129">
        <f t="shared" si="47"/>
        <v>13880016.75</v>
      </c>
      <c r="F159" s="129">
        <f t="shared" si="47"/>
        <v>13880016.75</v>
      </c>
      <c r="G159" s="129">
        <f t="shared" si="47"/>
        <v>48500724.079999998</v>
      </c>
      <c r="H159" s="153"/>
    </row>
    <row r="160" spans="1:8">
      <c r="A160" s="10"/>
      <c r="B160" s="34"/>
      <c r="C160" s="34"/>
      <c r="D160" s="34"/>
      <c r="E160" s="34"/>
      <c r="F160" s="34"/>
      <c r="G160" s="34"/>
      <c r="H160" s="153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"/>
  <sheetViews>
    <sheetView showGridLines="0" topLeftCell="B1" zoomScaleNormal="100" workbookViewId="0">
      <selection activeCell="A19" sqref="A19:J19"/>
    </sheetView>
  </sheetViews>
  <sheetFormatPr baseColWidth="10" defaultRowHeight="15"/>
  <cols>
    <col min="1" max="1" width="68" customWidth="1"/>
    <col min="2" max="7" width="21.7109375" customWidth="1"/>
  </cols>
  <sheetData>
    <row r="1" spans="1:7" ht="53.25" customHeight="1">
      <c r="A1" s="239" t="s">
        <v>253</v>
      </c>
      <c r="B1" s="239"/>
      <c r="C1" s="239"/>
      <c r="D1" s="239"/>
      <c r="E1" s="239"/>
      <c r="F1" s="239"/>
      <c r="G1" s="239"/>
    </row>
    <row r="2" spans="1:7">
      <c r="A2" s="221" t="s">
        <v>655</v>
      </c>
      <c r="B2" s="222"/>
      <c r="C2" s="222"/>
      <c r="D2" s="222"/>
      <c r="E2" s="222"/>
      <c r="F2" s="222"/>
      <c r="G2" s="223"/>
    </row>
    <row r="3" spans="1:7">
      <c r="A3" s="224" t="s">
        <v>171</v>
      </c>
      <c r="B3" s="225"/>
      <c r="C3" s="225"/>
      <c r="D3" s="225"/>
      <c r="E3" s="225"/>
      <c r="F3" s="225"/>
      <c r="G3" s="226"/>
    </row>
    <row r="4" spans="1:7">
      <c r="A4" s="224" t="s">
        <v>254</v>
      </c>
      <c r="B4" s="225"/>
      <c r="C4" s="225"/>
      <c r="D4" s="225"/>
      <c r="E4" s="225"/>
      <c r="F4" s="225"/>
      <c r="G4" s="226"/>
    </row>
    <row r="5" spans="1:7">
      <c r="A5" s="224" t="s">
        <v>658</v>
      </c>
      <c r="B5" s="225"/>
      <c r="C5" s="225"/>
      <c r="D5" s="225"/>
      <c r="E5" s="225"/>
      <c r="F5" s="225"/>
      <c r="G5" s="226"/>
    </row>
    <row r="6" spans="1:7">
      <c r="A6" s="227" t="s">
        <v>2</v>
      </c>
      <c r="B6" s="228"/>
      <c r="C6" s="228"/>
      <c r="D6" s="228"/>
      <c r="E6" s="228"/>
      <c r="F6" s="228"/>
      <c r="G6" s="229"/>
    </row>
    <row r="7" spans="1:7">
      <c r="A7" s="232" t="s">
        <v>63</v>
      </c>
      <c r="B7" s="240" t="s">
        <v>173</v>
      </c>
      <c r="C7" s="240"/>
      <c r="D7" s="240"/>
      <c r="E7" s="240"/>
      <c r="F7" s="240"/>
      <c r="G7" s="241" t="s">
        <v>174</v>
      </c>
    </row>
    <row r="8" spans="1:7" ht="30">
      <c r="A8" s="233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242"/>
    </row>
    <row r="9" spans="1:7">
      <c r="A9" s="25" t="s">
        <v>255</v>
      </c>
      <c r="B9" s="35">
        <f>SUM(B10:B20)</f>
        <v>42212371.859999992</v>
      </c>
      <c r="C9" s="35">
        <f t="shared" ref="C9:G9" si="0">SUM(C10:C20)</f>
        <v>2035285.0099999998</v>
      </c>
      <c r="D9" s="35">
        <f t="shared" si="0"/>
        <v>44247656.869999997</v>
      </c>
      <c r="E9" s="35">
        <f t="shared" si="0"/>
        <v>13169677.18</v>
      </c>
      <c r="F9" s="35">
        <f t="shared" si="0"/>
        <v>13169677.18</v>
      </c>
      <c r="G9" s="35">
        <f t="shared" si="0"/>
        <v>31077979.690000001</v>
      </c>
    </row>
    <row r="10" spans="1:7">
      <c r="A10" s="139" t="s">
        <v>662</v>
      </c>
      <c r="B10" s="162">
        <v>1521919.48</v>
      </c>
      <c r="C10" s="162">
        <v>0</v>
      </c>
      <c r="D10" s="100">
        <f>B10+C10</f>
        <v>1521919.48</v>
      </c>
      <c r="E10" s="162">
        <v>352472.2</v>
      </c>
      <c r="F10" s="162">
        <v>352472.2</v>
      </c>
      <c r="G10" s="100">
        <f>D10-E10</f>
        <v>1169447.28</v>
      </c>
    </row>
    <row r="11" spans="1:7">
      <c r="A11" s="139" t="s">
        <v>663</v>
      </c>
      <c r="B11" s="162">
        <v>2237118.39</v>
      </c>
      <c r="C11" s="162">
        <v>0</v>
      </c>
      <c r="D11" s="100">
        <f t="shared" ref="D11:D17" si="1">B11+C11</f>
        <v>2237118.39</v>
      </c>
      <c r="E11" s="162">
        <v>339371.9</v>
      </c>
      <c r="F11" s="162">
        <v>339371.9</v>
      </c>
      <c r="G11" s="100">
        <f t="shared" ref="G11:G17" si="2">D11-E11</f>
        <v>1897746.4900000002</v>
      </c>
    </row>
    <row r="12" spans="1:7">
      <c r="A12" s="139" t="s">
        <v>664</v>
      </c>
      <c r="B12" s="162">
        <v>653033.05000000005</v>
      </c>
      <c r="C12" s="162">
        <v>0</v>
      </c>
      <c r="D12" s="100">
        <f t="shared" si="1"/>
        <v>653033.05000000005</v>
      </c>
      <c r="E12" s="162">
        <v>101337</v>
      </c>
      <c r="F12" s="162">
        <v>101337</v>
      </c>
      <c r="G12" s="100">
        <f t="shared" si="2"/>
        <v>551696.05000000005</v>
      </c>
    </row>
    <row r="13" spans="1:7">
      <c r="A13" s="139" t="s">
        <v>665</v>
      </c>
      <c r="B13" s="162">
        <v>14602791.5</v>
      </c>
      <c r="C13" s="162">
        <v>1405329.64</v>
      </c>
      <c r="D13" s="100">
        <f t="shared" si="1"/>
        <v>16008121.140000001</v>
      </c>
      <c r="E13" s="162">
        <v>4066093.5</v>
      </c>
      <c r="F13" s="162">
        <v>4066093.5</v>
      </c>
      <c r="G13" s="100">
        <f t="shared" si="2"/>
        <v>11942027.640000001</v>
      </c>
    </row>
    <row r="14" spans="1:7">
      <c r="A14" s="139" t="s">
        <v>666</v>
      </c>
      <c r="B14" s="162">
        <v>182530</v>
      </c>
      <c r="C14" s="162">
        <v>0</v>
      </c>
      <c r="D14" s="100">
        <f t="shared" si="1"/>
        <v>182530</v>
      </c>
      <c r="E14" s="162">
        <v>67742.850000000006</v>
      </c>
      <c r="F14" s="162">
        <v>67742.850000000006</v>
      </c>
      <c r="G14" s="100">
        <f t="shared" si="2"/>
        <v>114787.15</v>
      </c>
    </row>
    <row r="15" spans="1:7">
      <c r="A15" s="139" t="s">
        <v>667</v>
      </c>
      <c r="B15" s="162">
        <v>719353.99</v>
      </c>
      <c r="C15" s="162">
        <v>558192</v>
      </c>
      <c r="D15" s="100">
        <f t="shared" si="1"/>
        <v>1277545.99</v>
      </c>
      <c r="E15" s="162">
        <v>622791.06999999995</v>
      </c>
      <c r="F15" s="162">
        <v>622791.06999999995</v>
      </c>
      <c r="G15" s="100">
        <f t="shared" si="2"/>
        <v>654754.92000000004</v>
      </c>
    </row>
    <row r="16" spans="1:7">
      <c r="A16" s="139" t="s">
        <v>668</v>
      </c>
      <c r="B16" s="162">
        <v>20271569.390000001</v>
      </c>
      <c r="C16" s="162">
        <v>71763.37</v>
      </c>
      <c r="D16" s="100">
        <f t="shared" si="1"/>
        <v>20343332.760000002</v>
      </c>
      <c r="E16" s="162">
        <v>7188980.71</v>
      </c>
      <c r="F16" s="162">
        <v>7188980.71</v>
      </c>
      <c r="G16" s="100">
        <f t="shared" si="2"/>
        <v>13154352.050000001</v>
      </c>
    </row>
    <row r="17" spans="1:7">
      <c r="A17" s="139" t="s">
        <v>669</v>
      </c>
      <c r="B17" s="162">
        <v>1634423.01</v>
      </c>
      <c r="C17" s="162">
        <v>0</v>
      </c>
      <c r="D17" s="100">
        <f t="shared" si="1"/>
        <v>1634423.01</v>
      </c>
      <c r="E17" s="162">
        <v>328050.95</v>
      </c>
      <c r="F17" s="162">
        <v>328050.95</v>
      </c>
      <c r="G17" s="100">
        <f t="shared" si="2"/>
        <v>1306372.06</v>
      </c>
    </row>
    <row r="18" spans="1:7">
      <c r="A18" s="139" t="s">
        <v>670</v>
      </c>
      <c r="B18" s="162">
        <v>12600</v>
      </c>
      <c r="C18" s="162">
        <v>0</v>
      </c>
      <c r="D18" s="100">
        <f t="shared" ref="D18" si="3">B18+C18</f>
        <v>12600</v>
      </c>
      <c r="E18" s="162">
        <v>1500</v>
      </c>
      <c r="F18" s="162">
        <v>1500</v>
      </c>
      <c r="G18" s="100">
        <f t="shared" ref="G18" si="4">D18-E18</f>
        <v>11100</v>
      </c>
    </row>
    <row r="19" spans="1:7">
      <c r="A19" s="139" t="s">
        <v>671</v>
      </c>
      <c r="B19" s="162">
        <v>377033.05</v>
      </c>
      <c r="C19" s="162">
        <v>0</v>
      </c>
      <c r="D19" s="100">
        <f t="shared" ref="D19" si="5">B19+C19</f>
        <v>377033.05</v>
      </c>
      <c r="E19" s="162">
        <v>101337</v>
      </c>
      <c r="F19" s="162">
        <v>101337</v>
      </c>
      <c r="G19" s="100">
        <f t="shared" ref="G19" si="6">D19-E19</f>
        <v>275696.05</v>
      </c>
    </row>
    <row r="20" spans="1:7">
      <c r="A20" s="92" t="s">
        <v>21</v>
      </c>
      <c r="B20" s="104"/>
      <c r="C20" s="104"/>
      <c r="D20" s="104"/>
      <c r="E20" s="104"/>
      <c r="F20" s="104"/>
      <c r="G20" s="104"/>
    </row>
    <row r="21" spans="1:7">
      <c r="A21" s="67" t="s">
        <v>258</v>
      </c>
      <c r="B21" s="97">
        <f>SUM(B22:B30)</f>
        <v>17416195.000000004</v>
      </c>
      <c r="C21" s="97">
        <f t="shared" ref="C21:G21" si="7">SUM(C22:C30)</f>
        <v>716888.96</v>
      </c>
      <c r="D21" s="97">
        <f t="shared" si="7"/>
        <v>18133083.960000005</v>
      </c>
      <c r="E21" s="97">
        <f t="shared" si="7"/>
        <v>710339.57000000007</v>
      </c>
      <c r="F21" s="97">
        <f t="shared" si="7"/>
        <v>710339.57000000007</v>
      </c>
      <c r="G21" s="97">
        <f t="shared" si="7"/>
        <v>17422744.390000004</v>
      </c>
    </row>
    <row r="22" spans="1:7">
      <c r="A22" s="139" t="s">
        <v>662</v>
      </c>
      <c r="B22" s="162">
        <v>953853.38</v>
      </c>
      <c r="C22" s="162">
        <v>231933.3</v>
      </c>
      <c r="D22" s="100">
        <f t="shared" ref="D22:D30" si="8">B22+C22</f>
        <v>1185786.68</v>
      </c>
      <c r="E22" s="162">
        <v>231933.3</v>
      </c>
      <c r="F22" s="162">
        <v>231933.3</v>
      </c>
      <c r="G22" s="100">
        <f t="shared" ref="G22:G30" si="9">D22-E22</f>
        <v>953853.37999999989</v>
      </c>
    </row>
    <row r="23" spans="1:7">
      <c r="A23" s="139" t="s">
        <v>663</v>
      </c>
      <c r="B23" s="162">
        <v>106285.38</v>
      </c>
      <c r="C23" s="162">
        <v>0</v>
      </c>
      <c r="D23" s="100">
        <f t="shared" si="8"/>
        <v>106285.38</v>
      </c>
      <c r="E23" s="162">
        <v>0</v>
      </c>
      <c r="F23" s="162">
        <v>0</v>
      </c>
      <c r="G23" s="100">
        <f t="shared" si="9"/>
        <v>106285.38</v>
      </c>
    </row>
    <row r="24" spans="1:7">
      <c r="A24" s="139" t="s">
        <v>665</v>
      </c>
      <c r="B24" s="162">
        <v>1905699.07</v>
      </c>
      <c r="C24" s="162">
        <v>0</v>
      </c>
      <c r="D24" s="100">
        <f t="shared" si="8"/>
        <v>1905699.07</v>
      </c>
      <c r="E24" s="162">
        <v>0</v>
      </c>
      <c r="F24" s="162">
        <v>0</v>
      </c>
      <c r="G24" s="100">
        <f t="shared" si="9"/>
        <v>1905699.07</v>
      </c>
    </row>
    <row r="25" spans="1:7">
      <c r="A25" s="139" t="s">
        <v>667</v>
      </c>
      <c r="B25" s="162">
        <v>0</v>
      </c>
      <c r="C25" s="162">
        <v>161085.95000000001</v>
      </c>
      <c r="D25" s="100">
        <f t="shared" si="8"/>
        <v>161085.95000000001</v>
      </c>
      <c r="E25" s="162">
        <v>161085.95000000001</v>
      </c>
      <c r="F25" s="162">
        <v>161085.95000000001</v>
      </c>
      <c r="G25" s="100">
        <f t="shared" si="9"/>
        <v>0</v>
      </c>
    </row>
    <row r="26" spans="1:7">
      <c r="A26" s="139" t="s">
        <v>668</v>
      </c>
      <c r="B26" s="162">
        <v>14186796.41</v>
      </c>
      <c r="C26" s="162">
        <v>323869.71000000002</v>
      </c>
      <c r="D26" s="100">
        <f t="shared" si="8"/>
        <v>14510666.120000001</v>
      </c>
      <c r="E26" s="162">
        <v>317320.32000000001</v>
      </c>
      <c r="F26" s="162">
        <v>317320.32000000001</v>
      </c>
      <c r="G26" s="100">
        <f t="shared" si="9"/>
        <v>14193345.800000001</v>
      </c>
    </row>
    <row r="27" spans="1:7">
      <c r="A27" s="139" t="s">
        <v>669</v>
      </c>
      <c r="B27" s="162">
        <v>263560.76</v>
      </c>
      <c r="C27" s="162">
        <v>0</v>
      </c>
      <c r="D27" s="100">
        <f t="shared" si="8"/>
        <v>263560.76</v>
      </c>
      <c r="E27" s="162">
        <v>0</v>
      </c>
      <c r="F27" s="162">
        <v>0</v>
      </c>
      <c r="G27" s="100">
        <f t="shared" si="9"/>
        <v>263560.76</v>
      </c>
    </row>
    <row r="28" spans="1:7">
      <c r="A28" s="139" t="s">
        <v>256</v>
      </c>
      <c r="B28" s="100">
        <v>0</v>
      </c>
      <c r="C28" s="100">
        <v>0</v>
      </c>
      <c r="D28" s="100">
        <f t="shared" si="8"/>
        <v>0</v>
      </c>
      <c r="E28" s="100">
        <v>0</v>
      </c>
      <c r="F28" s="100">
        <v>0</v>
      </c>
      <c r="G28" s="100">
        <f t="shared" si="9"/>
        <v>0</v>
      </c>
    </row>
    <row r="29" spans="1:7">
      <c r="A29" s="139" t="s">
        <v>257</v>
      </c>
      <c r="B29" s="100">
        <v>0</v>
      </c>
      <c r="C29" s="100">
        <v>0</v>
      </c>
      <c r="D29" s="100">
        <f t="shared" si="8"/>
        <v>0</v>
      </c>
      <c r="E29" s="100">
        <v>0</v>
      </c>
      <c r="F29" s="100">
        <v>0</v>
      </c>
      <c r="G29" s="100">
        <f t="shared" si="9"/>
        <v>0</v>
      </c>
    </row>
    <row r="30" spans="1:7">
      <c r="A30" s="92" t="s">
        <v>21</v>
      </c>
      <c r="B30" s="104"/>
      <c r="C30" s="104"/>
      <c r="D30" s="100">
        <f t="shared" si="8"/>
        <v>0</v>
      </c>
      <c r="E30" s="100"/>
      <c r="F30" s="100"/>
      <c r="G30" s="100">
        <f t="shared" si="9"/>
        <v>0</v>
      </c>
    </row>
    <row r="31" spans="1:7">
      <c r="A31" s="67" t="s">
        <v>252</v>
      </c>
      <c r="B31" s="97">
        <f>B9+B21</f>
        <v>59628566.859999999</v>
      </c>
      <c r="C31" s="97">
        <f t="shared" ref="C31:F31" si="10">C9+C21</f>
        <v>2752173.9699999997</v>
      </c>
      <c r="D31" s="97">
        <f>B31+C31</f>
        <v>62380740.829999998</v>
      </c>
      <c r="E31" s="97">
        <f t="shared" si="10"/>
        <v>13880016.75</v>
      </c>
      <c r="F31" s="97">
        <f t="shared" si="10"/>
        <v>13880016.75</v>
      </c>
      <c r="G31" s="97">
        <f>D31-E31</f>
        <v>48500724.079999998</v>
      </c>
    </row>
    <row r="32" spans="1:7">
      <c r="A32" s="10"/>
      <c r="B32" s="36"/>
      <c r="C32" s="36"/>
      <c r="D32" s="36"/>
      <c r="E32" s="36"/>
      <c r="F32" s="36"/>
      <c r="G32" s="36"/>
    </row>
    <row r="33" spans="1:1">
      <c r="A33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zoomScaleNormal="100" workbookViewId="0">
      <selection activeCell="A24" sqref="A24"/>
    </sheetView>
  </sheetViews>
  <sheetFormatPr baseColWidth="10" defaultRowHeight="15"/>
  <cols>
    <col min="1" max="1" width="65.7109375" customWidth="1"/>
    <col min="2" max="7" width="22" customWidth="1"/>
    <col min="8" max="8" width="11.5703125" style="152"/>
  </cols>
  <sheetData>
    <row r="1" spans="1:8" ht="51" customHeight="1">
      <c r="A1" s="243" t="s">
        <v>259</v>
      </c>
      <c r="B1" s="244"/>
      <c r="C1" s="244"/>
      <c r="D1" s="244"/>
      <c r="E1" s="244"/>
      <c r="F1" s="244"/>
      <c r="G1" s="244"/>
    </row>
    <row r="2" spans="1:8">
      <c r="A2" s="221" t="s">
        <v>655</v>
      </c>
      <c r="B2" s="222"/>
      <c r="C2" s="222"/>
      <c r="D2" s="222"/>
      <c r="E2" s="222"/>
      <c r="F2" s="222"/>
      <c r="G2" s="223"/>
    </row>
    <row r="3" spans="1:8">
      <c r="A3" s="224" t="s">
        <v>260</v>
      </c>
      <c r="B3" s="225"/>
      <c r="C3" s="225"/>
      <c r="D3" s="225"/>
      <c r="E3" s="225"/>
      <c r="F3" s="225"/>
      <c r="G3" s="226"/>
    </row>
    <row r="4" spans="1:8">
      <c r="A4" s="224" t="s">
        <v>261</v>
      </c>
      <c r="B4" s="225"/>
      <c r="C4" s="225"/>
      <c r="D4" s="225"/>
      <c r="E4" s="225"/>
      <c r="F4" s="225"/>
      <c r="G4" s="226"/>
    </row>
    <row r="5" spans="1:8">
      <c r="A5" s="224" t="s">
        <v>658</v>
      </c>
      <c r="B5" s="225"/>
      <c r="C5" s="225"/>
      <c r="D5" s="225"/>
      <c r="E5" s="225"/>
      <c r="F5" s="225"/>
      <c r="G5" s="226"/>
    </row>
    <row r="6" spans="1:8">
      <c r="A6" s="227" t="s">
        <v>2</v>
      </c>
      <c r="B6" s="228"/>
      <c r="C6" s="228"/>
      <c r="D6" s="228"/>
      <c r="E6" s="228"/>
      <c r="F6" s="228"/>
      <c r="G6" s="229"/>
    </row>
    <row r="7" spans="1:8">
      <c r="A7" s="225" t="s">
        <v>63</v>
      </c>
      <c r="B7" s="227" t="s">
        <v>173</v>
      </c>
      <c r="C7" s="228"/>
      <c r="D7" s="228"/>
      <c r="E7" s="228"/>
      <c r="F7" s="229"/>
      <c r="G7" s="237" t="s">
        <v>174</v>
      </c>
    </row>
    <row r="8" spans="1:8" ht="30">
      <c r="A8" s="225"/>
      <c r="B8" s="69" t="s">
        <v>78</v>
      </c>
      <c r="C8" s="70" t="s">
        <v>262</v>
      </c>
      <c r="D8" s="69" t="s">
        <v>176</v>
      </c>
      <c r="E8" s="69" t="s">
        <v>61</v>
      </c>
      <c r="F8" s="37" t="s">
        <v>79</v>
      </c>
      <c r="G8" s="236"/>
    </row>
    <row r="9" spans="1:8">
      <c r="A9" s="25" t="s">
        <v>263</v>
      </c>
      <c r="B9" s="38">
        <f>B10+B19+B27+B37</f>
        <v>42212371.859999999</v>
      </c>
      <c r="C9" s="38">
        <f t="shared" ref="C9:G9" si="0">C10+C19+C27+C37</f>
        <v>2035285.01</v>
      </c>
      <c r="D9" s="38">
        <f t="shared" si="0"/>
        <v>44247656.869999997</v>
      </c>
      <c r="E9" s="38">
        <f t="shared" si="0"/>
        <v>13169677.18</v>
      </c>
      <c r="F9" s="38">
        <f t="shared" si="0"/>
        <v>13169677.18</v>
      </c>
      <c r="G9" s="38">
        <f t="shared" si="0"/>
        <v>31077979.690000001</v>
      </c>
    </row>
    <row r="10" spans="1:8">
      <c r="A10" s="65" t="s">
        <v>264</v>
      </c>
      <c r="B10" s="39">
        <f>SUM(B11:B18)</f>
        <v>377033.05</v>
      </c>
      <c r="C10" s="39">
        <f t="shared" ref="C10:G10" si="1">SUM(C11:C18)</f>
        <v>0</v>
      </c>
      <c r="D10" s="39">
        <f t="shared" si="1"/>
        <v>377033.05</v>
      </c>
      <c r="E10" s="39">
        <f t="shared" si="1"/>
        <v>101337</v>
      </c>
      <c r="F10" s="39">
        <f t="shared" si="1"/>
        <v>101337</v>
      </c>
      <c r="G10" s="39">
        <f t="shared" si="1"/>
        <v>275696.05</v>
      </c>
    </row>
    <row r="11" spans="1:8">
      <c r="A11" s="125" t="s">
        <v>265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266</v>
      </c>
    </row>
    <row r="12" spans="1:8">
      <c r="A12" s="125" t="s">
        <v>267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268</v>
      </c>
    </row>
    <row r="13" spans="1:8">
      <c r="A13" s="125" t="s">
        <v>269</v>
      </c>
      <c r="B13" s="163">
        <v>377033.05</v>
      </c>
      <c r="C13" s="163">
        <v>0</v>
      </c>
      <c r="D13" s="39">
        <f t="shared" si="2"/>
        <v>377033.05</v>
      </c>
      <c r="E13" s="163">
        <v>101337</v>
      </c>
      <c r="F13" s="163">
        <v>101337</v>
      </c>
      <c r="G13" s="39">
        <f t="shared" si="3"/>
        <v>275696.05</v>
      </c>
      <c r="H13" s="40" t="s">
        <v>270</v>
      </c>
    </row>
    <row r="14" spans="1:8">
      <c r="A14" s="125" t="s">
        <v>271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272</v>
      </c>
    </row>
    <row r="15" spans="1:8">
      <c r="A15" s="125" t="s">
        <v>273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274</v>
      </c>
    </row>
    <row r="16" spans="1:8">
      <c r="A16" s="125" t="s">
        <v>275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276</v>
      </c>
    </row>
    <row r="17" spans="1:8">
      <c r="A17" s="125" t="s">
        <v>277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278</v>
      </c>
    </row>
    <row r="18" spans="1:8">
      <c r="A18" s="125" t="s">
        <v>279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280</v>
      </c>
    </row>
    <row r="19" spans="1:8">
      <c r="A19" s="65" t="s">
        <v>281</v>
      </c>
      <c r="B19" s="39">
        <f>SUM(B20:B26)</f>
        <v>41835338.810000002</v>
      </c>
      <c r="C19" s="39">
        <f t="shared" ref="C19:G19" si="4">SUM(C20:C26)</f>
        <v>2035285.01</v>
      </c>
      <c r="D19" s="39">
        <f t="shared" si="4"/>
        <v>43870623.82</v>
      </c>
      <c r="E19" s="39">
        <f t="shared" si="4"/>
        <v>13068340.18</v>
      </c>
      <c r="F19" s="39">
        <f t="shared" si="4"/>
        <v>13068340.18</v>
      </c>
      <c r="G19" s="39">
        <f t="shared" si="4"/>
        <v>30802283.640000001</v>
      </c>
      <c r="H19" s="153"/>
    </row>
    <row r="20" spans="1:8">
      <c r="A20" s="125" t="s">
        <v>282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283</v>
      </c>
    </row>
    <row r="21" spans="1:8">
      <c r="A21" s="125" t="s">
        <v>284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285</v>
      </c>
    </row>
    <row r="22" spans="1:8">
      <c r="A22" s="125" t="s">
        <v>286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287</v>
      </c>
    </row>
    <row r="23" spans="1:8">
      <c r="A23" s="125" t="s">
        <v>288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289</v>
      </c>
    </row>
    <row r="24" spans="1:8">
      <c r="A24" s="125" t="s">
        <v>291</v>
      </c>
      <c r="B24" s="163">
        <v>41835338.810000002</v>
      </c>
      <c r="C24" s="163">
        <v>2035285.01</v>
      </c>
      <c r="D24" s="39">
        <f t="shared" si="5"/>
        <v>43870623.82</v>
      </c>
      <c r="E24" s="163">
        <v>13068340.18</v>
      </c>
      <c r="F24" s="163">
        <v>13068340.18</v>
      </c>
      <c r="G24" s="39">
        <f t="shared" si="6"/>
        <v>30802283.640000001</v>
      </c>
      <c r="H24" s="40" t="s">
        <v>290</v>
      </c>
    </row>
    <row r="25" spans="1:8">
      <c r="A25" s="125" t="s">
        <v>292</v>
      </c>
      <c r="B25" s="39">
        <v>0</v>
      </c>
      <c r="C25" s="39">
        <v>0</v>
      </c>
      <c r="D25" s="39">
        <f t="shared" si="5"/>
        <v>0</v>
      </c>
      <c r="E25" s="39">
        <v>0</v>
      </c>
      <c r="F25" s="39">
        <v>0</v>
      </c>
      <c r="G25" s="39">
        <f t="shared" si="6"/>
        <v>0</v>
      </c>
      <c r="H25" s="40" t="s">
        <v>293</v>
      </c>
    </row>
    <row r="26" spans="1:8">
      <c r="A26" s="125" t="s">
        <v>294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295</v>
      </c>
    </row>
    <row r="27" spans="1:8">
      <c r="A27" s="65" t="s">
        <v>296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>
      <c r="A28" s="126" t="s">
        <v>297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298</v>
      </c>
    </row>
    <row r="29" spans="1:8">
      <c r="A29" s="125" t="s">
        <v>299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300</v>
      </c>
    </row>
    <row r="30" spans="1:8">
      <c r="A30" s="125" t="s">
        <v>302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301</v>
      </c>
    </row>
    <row r="31" spans="1:8">
      <c r="A31" s="125" t="s">
        <v>303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304</v>
      </c>
    </row>
    <row r="32" spans="1:8">
      <c r="A32" s="125" t="s">
        <v>305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306</v>
      </c>
    </row>
    <row r="33" spans="1:8">
      <c r="A33" s="125" t="s">
        <v>307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308</v>
      </c>
    </row>
    <row r="34" spans="1:8">
      <c r="A34" s="125" t="s">
        <v>309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310</v>
      </c>
    </row>
    <row r="35" spans="1:8">
      <c r="A35" s="125" t="s">
        <v>311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312</v>
      </c>
    </row>
    <row r="36" spans="1:8">
      <c r="A36" s="125" t="s">
        <v>313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314</v>
      </c>
    </row>
    <row r="37" spans="1:8" ht="36" customHeight="1">
      <c r="A37" s="66" t="s">
        <v>315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>
      <c r="A38" s="126" t="s">
        <v>316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317</v>
      </c>
    </row>
    <row r="39" spans="1:8" ht="30">
      <c r="A39" s="126" t="s">
        <v>318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319</v>
      </c>
    </row>
    <row r="40" spans="1:8">
      <c r="A40" s="126" t="s">
        <v>320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321</v>
      </c>
    </row>
    <row r="41" spans="1:8">
      <c r="A41" s="126" t="s">
        <v>322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323</v>
      </c>
    </row>
    <row r="42" spans="1:8">
      <c r="A42" s="126"/>
      <c r="B42" s="39"/>
      <c r="C42" s="39"/>
      <c r="D42" s="39"/>
      <c r="E42" s="39"/>
      <c r="F42" s="39"/>
      <c r="G42" s="39"/>
      <c r="H42" s="153"/>
    </row>
    <row r="43" spans="1:8">
      <c r="A43" s="67" t="s">
        <v>324</v>
      </c>
      <c r="B43" s="41">
        <f>B44+B53+B61+B71</f>
        <v>17416195</v>
      </c>
      <c r="C43" s="41">
        <f t="shared" ref="C43:G43" si="13">C44+C53+C61+C71</f>
        <v>716888.96</v>
      </c>
      <c r="D43" s="41">
        <f t="shared" si="13"/>
        <v>18133083.960000001</v>
      </c>
      <c r="E43" s="41">
        <f t="shared" si="13"/>
        <v>710339.57</v>
      </c>
      <c r="F43" s="41">
        <f t="shared" si="13"/>
        <v>710339.57</v>
      </c>
      <c r="G43" s="41">
        <f t="shared" si="13"/>
        <v>17422744.390000001</v>
      </c>
      <c r="H43" s="153"/>
    </row>
    <row r="44" spans="1:8">
      <c r="A44" s="65" t="s">
        <v>264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>
      <c r="A45" s="126" t="s">
        <v>265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325</v>
      </c>
    </row>
    <row r="46" spans="1:8">
      <c r="A46" s="126" t="s">
        <v>267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326</v>
      </c>
    </row>
    <row r="47" spans="1:8">
      <c r="A47" s="126" t="s">
        <v>269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327</v>
      </c>
    </row>
    <row r="48" spans="1:8">
      <c r="A48" s="126" t="s">
        <v>271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328</v>
      </c>
    </row>
    <row r="49" spans="1:8">
      <c r="A49" s="126" t="s">
        <v>273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329</v>
      </c>
    </row>
    <row r="50" spans="1:8">
      <c r="A50" s="126" t="s">
        <v>275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330</v>
      </c>
    </row>
    <row r="51" spans="1:8">
      <c r="A51" s="126" t="s">
        <v>277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331</v>
      </c>
    </row>
    <row r="52" spans="1:8">
      <c r="A52" s="126" t="s">
        <v>279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332</v>
      </c>
    </row>
    <row r="53" spans="1:8">
      <c r="A53" s="65" t="s">
        <v>281</v>
      </c>
      <c r="B53" s="39">
        <f>SUM(B54:B60)</f>
        <v>17416195</v>
      </c>
      <c r="C53" s="39">
        <f t="shared" ref="C53:G53" si="17">SUM(C54:C60)</f>
        <v>716888.96</v>
      </c>
      <c r="D53" s="39">
        <f t="shared" si="17"/>
        <v>18133083.960000001</v>
      </c>
      <c r="E53" s="39">
        <f t="shared" si="17"/>
        <v>710339.57</v>
      </c>
      <c r="F53" s="39">
        <f t="shared" si="17"/>
        <v>710339.57</v>
      </c>
      <c r="G53" s="39">
        <f t="shared" si="17"/>
        <v>17422744.390000001</v>
      </c>
      <c r="H53" s="153"/>
    </row>
    <row r="54" spans="1:8">
      <c r="A54" s="126" t="s">
        <v>282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333</v>
      </c>
    </row>
    <row r="55" spans="1:8">
      <c r="A55" s="126" t="s">
        <v>284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334</v>
      </c>
    </row>
    <row r="56" spans="1:8">
      <c r="A56" s="126" t="s">
        <v>286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335</v>
      </c>
    </row>
    <row r="57" spans="1:8">
      <c r="A57" s="127" t="s">
        <v>288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336</v>
      </c>
    </row>
    <row r="58" spans="1:8">
      <c r="A58" s="126" t="s">
        <v>291</v>
      </c>
      <c r="B58" s="163">
        <v>17416195</v>
      </c>
      <c r="C58" s="163">
        <v>716888.96</v>
      </c>
      <c r="D58" s="39">
        <f t="shared" si="18"/>
        <v>18133083.960000001</v>
      </c>
      <c r="E58" s="163">
        <v>710339.57</v>
      </c>
      <c r="F58" s="163">
        <v>710339.57</v>
      </c>
      <c r="G58" s="39">
        <f t="shared" si="19"/>
        <v>17422744.390000001</v>
      </c>
      <c r="H58" s="40" t="s">
        <v>337</v>
      </c>
    </row>
    <row r="59" spans="1:8">
      <c r="A59" s="126" t="s">
        <v>292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338</v>
      </c>
    </row>
    <row r="60" spans="1:8">
      <c r="A60" s="126" t="s">
        <v>294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339</v>
      </c>
    </row>
    <row r="61" spans="1:8">
      <c r="A61" s="65" t="s">
        <v>296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>
      <c r="A62" s="126" t="s">
        <v>297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340</v>
      </c>
    </row>
    <row r="63" spans="1:8">
      <c r="A63" s="126" t="s">
        <v>299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341</v>
      </c>
    </row>
    <row r="64" spans="1:8">
      <c r="A64" s="126" t="s">
        <v>302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342</v>
      </c>
    </row>
    <row r="65" spans="1:8">
      <c r="A65" s="126" t="s">
        <v>303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343</v>
      </c>
    </row>
    <row r="66" spans="1:8">
      <c r="A66" s="126" t="s">
        <v>305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344</v>
      </c>
    </row>
    <row r="67" spans="1:8">
      <c r="A67" s="126" t="s">
        <v>307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345</v>
      </c>
    </row>
    <row r="68" spans="1:8">
      <c r="A68" s="126" t="s">
        <v>309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346</v>
      </c>
    </row>
    <row r="69" spans="1:8">
      <c r="A69" s="126" t="s">
        <v>311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347</v>
      </c>
    </row>
    <row r="70" spans="1:8">
      <c r="A70" s="126" t="s">
        <v>313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348</v>
      </c>
    </row>
    <row r="71" spans="1:8" ht="30">
      <c r="A71" s="66" t="s">
        <v>315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>
      <c r="A72" s="126" t="s">
        <v>316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349</v>
      </c>
    </row>
    <row r="73" spans="1:8" ht="30">
      <c r="A73" s="126" t="s">
        <v>318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350</v>
      </c>
    </row>
    <row r="74" spans="1:8">
      <c r="A74" s="126" t="s">
        <v>320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351</v>
      </c>
    </row>
    <row r="75" spans="1:8">
      <c r="A75" s="126" t="s">
        <v>322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352</v>
      </c>
    </row>
    <row r="76" spans="1:8">
      <c r="A76" s="68"/>
      <c r="B76" s="43"/>
      <c r="C76" s="43"/>
      <c r="D76" s="43"/>
      <c r="E76" s="43"/>
      <c r="F76" s="43"/>
      <c r="G76" s="43"/>
      <c r="H76" s="153"/>
    </row>
    <row r="77" spans="1:8">
      <c r="A77" s="67" t="s">
        <v>252</v>
      </c>
      <c r="B77" s="41">
        <f>B9+B43</f>
        <v>59628566.859999999</v>
      </c>
      <c r="C77" s="41">
        <f t="shared" ref="C77:G77" si="26">C9+C43</f>
        <v>2752173.9699999997</v>
      </c>
      <c r="D77" s="41">
        <f t="shared" si="26"/>
        <v>62380740.829999998</v>
      </c>
      <c r="E77" s="41">
        <f t="shared" si="26"/>
        <v>13880016.75</v>
      </c>
      <c r="F77" s="41">
        <f t="shared" si="26"/>
        <v>13880016.75</v>
      </c>
      <c r="G77" s="41">
        <f t="shared" si="26"/>
        <v>48500724.079999998</v>
      </c>
      <c r="H77" s="153"/>
    </row>
    <row r="78" spans="1:8">
      <c r="A78" s="10"/>
      <c r="B78" s="44"/>
      <c r="C78" s="44"/>
      <c r="D78" s="44"/>
      <c r="E78" s="44"/>
      <c r="F78" s="44"/>
      <c r="G78" s="44"/>
      <c r="H78" s="153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topLeftCell="B1" zoomScaleNormal="100" workbookViewId="0">
      <selection activeCell="E43" sqref="E4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239" t="s">
        <v>353</v>
      </c>
      <c r="B1" s="235"/>
      <c r="C1" s="235"/>
      <c r="D1" s="235"/>
      <c r="E1" s="235"/>
      <c r="F1" s="235"/>
      <c r="G1" s="235"/>
    </row>
    <row r="2" spans="1:7">
      <c r="A2" s="221" t="s">
        <v>655</v>
      </c>
      <c r="B2" s="222"/>
      <c r="C2" s="222"/>
      <c r="D2" s="222"/>
      <c r="E2" s="222"/>
      <c r="F2" s="222"/>
      <c r="G2" s="223"/>
    </row>
    <row r="3" spans="1:7">
      <c r="A3" s="224" t="s">
        <v>171</v>
      </c>
      <c r="B3" s="225"/>
      <c r="C3" s="225"/>
      <c r="D3" s="225"/>
      <c r="E3" s="225"/>
      <c r="F3" s="225"/>
      <c r="G3" s="226"/>
    </row>
    <row r="4" spans="1:7">
      <c r="A4" s="224" t="s">
        <v>354</v>
      </c>
      <c r="B4" s="225"/>
      <c r="C4" s="225"/>
      <c r="D4" s="225"/>
      <c r="E4" s="225"/>
      <c r="F4" s="225"/>
      <c r="G4" s="226"/>
    </row>
    <row r="5" spans="1:7">
      <c r="A5" s="224" t="s">
        <v>658</v>
      </c>
      <c r="B5" s="225"/>
      <c r="C5" s="225"/>
      <c r="D5" s="225"/>
      <c r="E5" s="225"/>
      <c r="F5" s="225"/>
      <c r="G5" s="226"/>
    </row>
    <row r="6" spans="1:7">
      <c r="A6" s="227" t="s">
        <v>2</v>
      </c>
      <c r="B6" s="228"/>
      <c r="C6" s="228"/>
      <c r="D6" s="228"/>
      <c r="E6" s="228"/>
      <c r="F6" s="228"/>
      <c r="G6" s="229"/>
    </row>
    <row r="7" spans="1:7">
      <c r="A7" s="232" t="s">
        <v>63</v>
      </c>
      <c r="B7" s="236" t="s">
        <v>173</v>
      </c>
      <c r="C7" s="236"/>
      <c r="D7" s="236"/>
      <c r="E7" s="236"/>
      <c r="F7" s="236"/>
      <c r="G7" s="236" t="s">
        <v>174</v>
      </c>
    </row>
    <row r="8" spans="1:7" ht="30">
      <c r="A8" s="233"/>
      <c r="B8" s="70" t="s">
        <v>78</v>
      </c>
      <c r="C8" s="73" t="s">
        <v>262</v>
      </c>
      <c r="D8" s="73" t="s">
        <v>105</v>
      </c>
      <c r="E8" s="73" t="s">
        <v>61</v>
      </c>
      <c r="F8" s="73" t="s">
        <v>79</v>
      </c>
      <c r="G8" s="245"/>
    </row>
    <row r="9" spans="1:7">
      <c r="A9" s="25" t="s">
        <v>355</v>
      </c>
      <c r="B9" s="45">
        <f>B10+B11+B12+B15+B16+B19</f>
        <v>27598212.27</v>
      </c>
      <c r="C9" s="45">
        <f t="shared" ref="C9:G9" si="0">C10+C11+C12+C15+C16+C19</f>
        <v>0</v>
      </c>
      <c r="D9" s="45">
        <f t="shared" si="0"/>
        <v>27598212.27</v>
      </c>
      <c r="E9" s="45">
        <f t="shared" si="0"/>
        <v>9391000.6500000004</v>
      </c>
      <c r="F9" s="45">
        <f t="shared" si="0"/>
        <v>9391000.6500000004</v>
      </c>
      <c r="G9" s="45">
        <f t="shared" si="0"/>
        <v>18207211.619999997</v>
      </c>
    </row>
    <row r="10" spans="1:7">
      <c r="A10" s="65" t="s">
        <v>356</v>
      </c>
      <c r="B10" s="164">
        <v>27598212.27</v>
      </c>
      <c r="C10" s="164">
        <v>0</v>
      </c>
      <c r="D10" s="46">
        <f>B10+C10</f>
        <v>27598212.27</v>
      </c>
      <c r="E10" s="164">
        <v>9391000.6500000004</v>
      </c>
      <c r="F10" s="164">
        <v>9391000.6500000004</v>
      </c>
      <c r="G10" s="46">
        <f>D10-E10</f>
        <v>18207211.619999997</v>
      </c>
    </row>
    <row r="11" spans="1:7">
      <c r="A11" s="65" t="s">
        <v>357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65" t="s">
        <v>358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25" t="s">
        <v>359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25" t="s">
        <v>360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65" t="s">
        <v>361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66" t="s">
        <v>362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25" t="s">
        <v>363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25" t="s">
        <v>364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65" t="s">
        <v>365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68"/>
      <c r="B20" s="47"/>
      <c r="C20" s="47"/>
      <c r="D20" s="47"/>
      <c r="E20" s="47"/>
      <c r="F20" s="47"/>
      <c r="G20" s="47"/>
    </row>
    <row r="21" spans="1:7">
      <c r="A21" s="140" t="s">
        <v>366</v>
      </c>
      <c r="B21" s="45">
        <f>B22+B23+B24+B27+B28+B31</f>
        <v>17394358.98</v>
      </c>
      <c r="C21" s="45">
        <f t="shared" ref="C21:G21" si="3">C22+C23+C24+C27+C28+C31</f>
        <v>0</v>
      </c>
      <c r="D21" s="45">
        <f t="shared" si="3"/>
        <v>17394358.98</v>
      </c>
      <c r="E21" s="45">
        <f t="shared" si="3"/>
        <v>0</v>
      </c>
      <c r="F21" s="45">
        <f t="shared" si="3"/>
        <v>0</v>
      </c>
      <c r="G21" s="45">
        <f t="shared" si="3"/>
        <v>17394358.98</v>
      </c>
    </row>
    <row r="22" spans="1:7">
      <c r="A22" s="65" t="s">
        <v>356</v>
      </c>
      <c r="B22" s="164">
        <v>17394358.98</v>
      </c>
      <c r="C22" s="164">
        <v>0</v>
      </c>
      <c r="D22" s="46">
        <f>B22+C22</f>
        <v>17394358.98</v>
      </c>
      <c r="E22" s="164">
        <v>0</v>
      </c>
      <c r="F22" s="164">
        <v>0</v>
      </c>
      <c r="G22" s="46">
        <f>D22-E22</f>
        <v>17394358.98</v>
      </c>
    </row>
    <row r="23" spans="1:7">
      <c r="A23" s="65" t="s">
        <v>357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65" t="s">
        <v>358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25" t="s">
        <v>359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25" t="s">
        <v>360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65" t="s">
        <v>361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66" t="s">
        <v>362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25" t="s">
        <v>363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25" t="s">
        <v>364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65" t="s">
        <v>365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68"/>
      <c r="B32" s="47"/>
      <c r="C32" s="47"/>
      <c r="D32" s="47"/>
      <c r="E32" s="47"/>
      <c r="F32" s="47"/>
      <c r="G32" s="47"/>
    </row>
    <row r="33" spans="1:7">
      <c r="A33" s="67" t="s">
        <v>367</v>
      </c>
      <c r="B33" s="45">
        <f>B9+B21</f>
        <v>44992571.25</v>
      </c>
      <c r="C33" s="45">
        <f t="shared" ref="C33:G33" si="6">C9+C21</f>
        <v>0</v>
      </c>
      <c r="D33" s="45">
        <f t="shared" si="6"/>
        <v>44992571.25</v>
      </c>
      <c r="E33" s="45">
        <f t="shared" si="6"/>
        <v>9391000.6500000004</v>
      </c>
      <c r="F33" s="45">
        <f t="shared" si="6"/>
        <v>9391000.6500000004</v>
      </c>
      <c r="G33" s="45">
        <f t="shared" si="6"/>
        <v>35601570.599999994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Offce RecFinancieros1</cp:lastModifiedBy>
  <cp:lastPrinted>2026-04-28T17:26:48Z</cp:lastPrinted>
  <dcterms:created xsi:type="dcterms:W3CDTF">2025-12-15T19:20:03Z</dcterms:created>
  <dcterms:modified xsi:type="dcterms:W3CDTF">2026-04-28T17:26:55Z</dcterms:modified>
</cp:coreProperties>
</file>